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Servicebereiche\Entgelt\Dokumente_geschützt\6. Selbstverwaltung SB Entgelt\HOMEPAGE - Entgeltbereich\allgemeine BEITRÄGE - FORMULARE\SGB IX\LRV SGB IX - Anlagen\"/>
    </mc:Choice>
  </mc:AlternateContent>
  <bookViews>
    <workbookView xWindow="-108" yWindow="-108" windowWidth="19416" windowHeight="10416"/>
  </bookViews>
  <sheets>
    <sheet name="Kalkulationsmuster Basismodul" sheetId="1" r:id="rId1"/>
  </sheets>
  <definedNames>
    <definedName name="_xlnm.Print_Area" localSheetId="0">'Kalkulationsmuster Basismodul'!$B$2:$K$44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4" i="1" l="1"/>
  <c r="E6" i="1" l="1"/>
  <c r="I13" i="1" l="1"/>
  <c r="C34" i="1" l="1"/>
  <c r="F38" i="1" l="1"/>
  <c r="F37" i="1" l="1"/>
  <c r="I34" i="1"/>
  <c r="J34" i="1" s="1"/>
  <c r="K34" i="1" s="1"/>
  <c r="G27" i="1"/>
  <c r="F27" i="1"/>
  <c r="G26" i="1"/>
  <c r="F26" i="1"/>
  <c r="F25" i="1"/>
  <c r="G24" i="1"/>
  <c r="F24" i="1"/>
  <c r="G23" i="1"/>
  <c r="F23" i="1"/>
  <c r="G20" i="1"/>
  <c r="F20" i="1"/>
  <c r="I30" i="1"/>
  <c r="O30" i="1" s="1"/>
  <c r="G30" i="1"/>
  <c r="I17" i="1"/>
  <c r="G17" i="1"/>
  <c r="F17" i="1"/>
  <c r="I16" i="1"/>
  <c r="G16" i="1"/>
  <c r="F16" i="1"/>
  <c r="I15" i="1"/>
  <c r="O15" i="1" s="1"/>
  <c r="F15" i="1"/>
  <c r="I14" i="1"/>
  <c r="G14" i="1"/>
  <c r="F14" i="1"/>
  <c r="G13" i="1"/>
  <c r="F13" i="1"/>
  <c r="J13" i="1" s="1"/>
  <c r="J6" i="1"/>
  <c r="H6" i="1"/>
  <c r="I5" i="1"/>
  <c r="I38" i="1" l="1"/>
  <c r="I37" i="1"/>
  <c r="K13" i="1"/>
  <c r="I27" i="1"/>
  <c r="J27" i="1" s="1"/>
  <c r="I23" i="1"/>
  <c r="J23" i="1"/>
  <c r="J37" i="1"/>
  <c r="K37" i="1" s="1"/>
  <c r="I6" i="1"/>
  <c r="J15" i="1"/>
  <c r="K15" i="1" s="1"/>
  <c r="J30" i="1"/>
  <c r="K30" i="1" s="1"/>
  <c r="J14" i="1"/>
  <c r="K14" i="1" s="1"/>
  <c r="J16" i="1"/>
  <c r="K16" i="1" s="1"/>
  <c r="J17" i="1"/>
  <c r="K17" i="1" s="1"/>
  <c r="I20" i="1"/>
  <c r="J20" i="1" s="1"/>
  <c r="I25" i="1"/>
  <c r="O34" i="1"/>
  <c r="I24" i="1"/>
  <c r="J24" i="1" s="1"/>
  <c r="I26" i="1"/>
  <c r="J26" i="1" s="1"/>
  <c r="O38" i="1" l="1"/>
  <c r="J38" i="1"/>
  <c r="K38" i="1" s="1"/>
  <c r="O37" i="1"/>
  <c r="K20" i="1"/>
  <c r="K40" i="1" s="1"/>
  <c r="G41" i="1" s="1"/>
  <c r="K24" i="1"/>
  <c r="K23" i="1"/>
  <c r="O25" i="1"/>
  <c r="J25" i="1"/>
  <c r="K25" i="1" s="1"/>
  <c r="K27" i="1"/>
  <c r="K26" i="1"/>
  <c r="J40" i="1" l="1"/>
  <c r="J41" i="1"/>
  <c r="K41" i="1" s="1"/>
  <c r="K44" i="1" l="1"/>
  <c r="J42" i="1"/>
  <c r="K42" i="1" l="1"/>
  <c r="L13" i="1"/>
  <c r="O13" i="1" s="1"/>
  <c r="L26" i="1"/>
  <c r="O26" i="1" s="1"/>
  <c r="L20" i="1"/>
  <c r="O20" i="1" s="1"/>
  <c r="L17" i="1"/>
  <c r="M17" i="1" s="1"/>
  <c r="L27" i="1"/>
  <c r="O27" i="1" s="1"/>
  <c r="L16" i="1"/>
  <c r="O16" i="1" s="1"/>
  <c r="L23" i="1"/>
  <c r="N23" i="1" s="1"/>
  <c r="L24" i="1"/>
  <c r="O24" i="1" s="1"/>
  <c r="L14" i="1"/>
  <c r="O14" i="1" s="1"/>
  <c r="M14" i="1" l="1"/>
  <c r="M16" i="1"/>
  <c r="O17" i="1"/>
  <c r="N26" i="1"/>
  <c r="N24" i="1"/>
  <c r="N27" i="1"/>
  <c r="M20" i="1"/>
  <c r="M13" i="1"/>
  <c r="O23" i="1"/>
  <c r="M39" i="1" l="1"/>
  <c r="M40" i="1" s="1"/>
  <c r="M41" i="1" s="1"/>
  <c r="O43" i="1"/>
  <c r="N39" i="1"/>
  <c r="N40" i="1" s="1"/>
  <c r="N41" i="1" s="1"/>
</calcChain>
</file>

<file path=xl/comments1.xml><?xml version="1.0" encoding="utf-8"?>
<comments xmlns="http://schemas.openxmlformats.org/spreadsheetml/2006/main">
  <authors>
    <author>Orlanski Olga</author>
  </authors>
  <commentList>
    <comment ref="K6" authorId="0" shapeId="0">
      <text>
        <r>
          <rPr>
            <sz val="9"/>
            <color indexed="81"/>
            <rFont val="Segoe UI"/>
            <family val="2"/>
          </rPr>
          <t>Der Rahmenvertrag geht von einer Nettojahresarbeitszeit von 1582 Stunden pro Vollzeitkraft aus. Bindungen des Leistungserbringers aus Tarifverträgen oder kirchlichem Arbeitsrecht oder anderen vergleichbaren arbeitsrechtlichen Rege-lungswerke sind bei der Berechnung einer davon abweichenden Nettojahresarbeitszeit bis zu 1545 Stunden pro Vollzeitkraft auf Nachweis zu berücksichtigen.</t>
        </r>
      </text>
    </comment>
  </commentList>
</comments>
</file>

<file path=xl/sharedStrings.xml><?xml version="1.0" encoding="utf-8"?>
<sst xmlns="http://schemas.openxmlformats.org/spreadsheetml/2006/main" count="128" uniqueCount="80">
  <si>
    <t>Ganzes Jahr</t>
  </si>
  <si>
    <t>Arbeitstage</t>
  </si>
  <si>
    <t>Netto-Jahresarbeitszeit</t>
  </si>
  <si>
    <t>Plätze</t>
  </si>
  <si>
    <t>Gruppenanzahl</t>
  </si>
  <si>
    <t>Schichtzeiten</t>
  </si>
  <si>
    <t>Anzahl der MA/ Schicht</t>
  </si>
  <si>
    <t>Tage je Woche</t>
  </si>
  <si>
    <t>Gesamt Tage im Jahr</t>
  </si>
  <si>
    <t>MA-Std./ Jahr</t>
  </si>
  <si>
    <t xml:space="preserve">Zeitanteile </t>
  </si>
  <si>
    <t>Minuten pro LB</t>
  </si>
  <si>
    <t>von</t>
  </si>
  <si>
    <t>bis</t>
  </si>
  <si>
    <t>ergibt</t>
  </si>
  <si>
    <t>in Minuten/Tag</t>
  </si>
  <si>
    <t>werktags</t>
  </si>
  <si>
    <t>werkfreie Tage</t>
  </si>
  <si>
    <t>2 Allgemeine Aufgaben und Anforderungen</t>
  </si>
  <si>
    <t>3 Kommunikation</t>
  </si>
  <si>
    <t>4 Mobilität</t>
  </si>
  <si>
    <t>5 Selbstversorgung</t>
  </si>
  <si>
    <t>6 Häusliches Leben</t>
  </si>
  <si>
    <t>7 Interpersonelle Interaktionen und Beziehungen</t>
  </si>
  <si>
    <t>8 Bedeutende Lebensbereiche</t>
  </si>
  <si>
    <t>9 Gemeinschafts-, soziales und staatsbürgerliches Leben</t>
  </si>
  <si>
    <t>x</t>
  </si>
  <si>
    <t xml:space="preserve">Tagdienste/ werktags: </t>
  </si>
  <si>
    <t>Präsenzkraft pro Haus= keine Anrechnung</t>
  </si>
  <si>
    <t xml:space="preserve">Spätdienste/ werktags: </t>
  </si>
  <si>
    <t>keine direkte Assistenzleistung</t>
  </si>
  <si>
    <t>WE/ Werksfreie Tage</t>
  </si>
  <si>
    <t>Präsenzkraft pro Haus = keine Anrechnung</t>
  </si>
  <si>
    <t>Nachtbereitschaft pro Haus = keine Anrechnung</t>
  </si>
  <si>
    <t>Leistungen der Erreichbarkeit: Rufbereitschaft tagsüber/ werktags</t>
  </si>
  <si>
    <t>Minuten pro Tag/LB:</t>
  </si>
  <si>
    <t>Stunden pro Tag/LB:</t>
  </si>
  <si>
    <t>Stunden p.a./LB:</t>
  </si>
  <si>
    <t>Summe Fachleistungsstunden / Jahr / LB:</t>
  </si>
  <si>
    <t>1. Gesamtplatzzahl des Wohnangebots</t>
  </si>
  <si>
    <t>2. Anzahl der Wohngruppen und Wohngruppengröße (Plätze)</t>
  </si>
  <si>
    <t>3. Art der nächtlichen Versorgung (Rufbereitschaft, Nachtbereitschaft, Nachtwache)</t>
  </si>
  <si>
    <t>4. Jahresarbeitszeit (vgl. § 10 Abs. 5 LRV)</t>
  </si>
  <si>
    <t>5. Über das Dienstplanmodell und dessen Musterberechnung hinausgehende ordnungsrechtliche Vorgaben</t>
  </si>
  <si>
    <t xml:space="preserve">Die Uhrzeiten sind nur insoweit variabel, dass sie auf Mo-Do und Fr unterschiedlich aufgeteilt werden können (z. B. Mo-Fr 16:00-17:00 und Fr zusätzlich 12:30-16:00 Uhr oder Mo-Fr 15:30-17:00 Uhr). </t>
  </si>
  <si>
    <t>gelbe Zellen für Bearbeitung gesperrt</t>
  </si>
  <si>
    <t xml:space="preserve">Anmerkung: </t>
  </si>
  <si>
    <r>
      <t xml:space="preserve">Das Dienstplanmodell hat folgende </t>
    </r>
    <r>
      <rPr>
        <b/>
        <sz val="11"/>
        <rFont val="ARIAL"/>
        <family val="2"/>
      </rPr>
      <t>Variablen</t>
    </r>
    <r>
      <rPr>
        <sz val="11"/>
        <rFont val="Arial"/>
        <family val="2"/>
      </rPr>
      <t>:</t>
    </r>
  </si>
  <si>
    <t>Übergabezeiten</t>
  </si>
  <si>
    <t>Leistungsinhalte gem. der
Positiv-Negativ-Liste
Zuordnung nach Lebensbereichen ICF</t>
  </si>
  <si>
    <t>Werktage: Montag - Donnerstag</t>
  </si>
  <si>
    <t>Werktage: Freitag</t>
  </si>
  <si>
    <t>Nächtliche Versorgung/ Form:</t>
  </si>
  <si>
    <t>Nachtbereitschaft</t>
  </si>
  <si>
    <t>Fachkraftquote</t>
  </si>
  <si>
    <t xml:space="preserve">zuzügl. indirekte Leistungen der Präsenzmitarbeiter/ Assistenz: </t>
  </si>
  <si>
    <t xml:space="preserve">Direkte Leistungen der Präsenzmitarbeiter/ Assistenz: </t>
  </si>
  <si>
    <t>grüne Zellen sind angebotsindividuell auszufüllen/ können verändert werden</t>
  </si>
  <si>
    <t>in Fachleistungs-stunden/Jahr</t>
  </si>
  <si>
    <t>1 Lernen und Wissens-anwendung</t>
  </si>
  <si>
    <t>Werktage/ Montag - Freitag</t>
  </si>
  <si>
    <t>Bereitschaftszeiten und nächtliche Versorgung (§ 78 Abs. 6 SGB IX)</t>
  </si>
  <si>
    <t>Tagdienste/ werktags:</t>
  </si>
  <si>
    <t>Täglich:</t>
  </si>
  <si>
    <t>Frühdienste/ werktags:</t>
  </si>
  <si>
    <t xml:space="preserve">Frühdienste/ werkfreie Tage: </t>
  </si>
  <si>
    <t>Tagdienste/ werkfreie Tage:</t>
  </si>
  <si>
    <t>Spätdienste/ werkfreie Tage:</t>
  </si>
  <si>
    <t>Gesamtpersonalmenge (direkte + indirekte Leistungen):</t>
  </si>
  <si>
    <t>Personalschlüssel Basisleistung Betreuung inkl. einer nächtlichen Versorgung:</t>
  </si>
  <si>
    <r>
      <t xml:space="preserve">Kalkulationsmuster Basismodul nach Dienstplanmodell </t>
    </r>
    <r>
      <rPr>
        <b/>
        <i/>
        <u/>
        <sz val="14"/>
        <color rgb="FFFF0000"/>
        <rFont val="Arial"/>
        <family val="2"/>
      </rPr>
      <t>(Beispielrechnung)</t>
    </r>
  </si>
  <si>
    <t>Werkfrei</t>
  </si>
  <si>
    <t>Plätze je Gruppe</t>
  </si>
  <si>
    <t>Werktags/ Präsenzkraft im Haus:</t>
  </si>
  <si>
    <t>Werkfreie Tage/ Präsenzkraft im Haus:</t>
  </si>
  <si>
    <t>Arbeitsstd./Tag bzw. Woche</t>
  </si>
  <si>
    <t>Zusätzlich für Werktage am Freitag</t>
  </si>
  <si>
    <t>Vollkräfte-Anteil</t>
  </si>
  <si>
    <t>X</t>
  </si>
  <si>
    <t>RV-Stand Kalkulationsmuster: 19.03.2021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</si>
</sst>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€_-;\-* #,##0.00\ _€_-;_-* &quot;-&quot;??\ _€_-;_-@_-"/>
    <numFmt numFmtId="164" formatCode="0.0"/>
    <numFmt numFmtId="165" formatCode="h:mm;@"/>
    <numFmt numFmtId="166" formatCode="0.000"/>
    <numFmt numFmtId="167" formatCode="0.00\ &quot;VK&quot;"/>
    <numFmt numFmtId="168" formatCode="&quot;1:&quot;\ 0.00"/>
    <numFmt numFmtId="169" formatCode="#,##0\ &quot;h&quot;"/>
    <numFmt numFmtId="170" formatCode="#,##0.00\ &quot;h&quot;"/>
  </numFmts>
  <fonts count="22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b/>
      <sz val="11"/>
      <color rgb="FF0432FF"/>
      <name val="Arial"/>
      <family val="2"/>
    </font>
    <font>
      <sz val="11"/>
      <color rgb="FF0000FF"/>
      <name val="Arial"/>
      <family val="2"/>
    </font>
    <font>
      <b/>
      <sz val="11"/>
      <color rgb="FF0000FF"/>
      <name val="Arial"/>
      <family val="2"/>
    </font>
    <font>
      <sz val="11"/>
      <color rgb="FF0432FF"/>
      <name val="Arial"/>
      <family val="2"/>
    </font>
    <font>
      <sz val="11"/>
      <color theme="8" tint="-0.499984740745262"/>
      <name val="Arial"/>
      <family val="2"/>
    </font>
    <font>
      <b/>
      <i/>
      <sz val="11"/>
      <color rgb="FF0432FF"/>
      <name val="Arial"/>
      <family val="2"/>
    </font>
    <font>
      <sz val="9"/>
      <color indexed="81"/>
      <name val="Segoe UI"/>
      <family val="2"/>
    </font>
    <font>
      <b/>
      <sz val="11"/>
      <color rgb="FF7030A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u/>
      <sz val="14"/>
      <color theme="1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i/>
      <u/>
      <sz val="14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gray0625">
        <fgColor theme="9" tint="0.39991454817346722"/>
        <bgColor theme="9" tint="0.79998168889431442"/>
      </patternFill>
    </fill>
  </fills>
  <borders count="4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indexed="64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double">
        <color indexed="64"/>
      </bottom>
      <diagonal/>
    </border>
    <border>
      <left style="medium">
        <color auto="1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/>
  </cellStyleXfs>
  <cellXfs count="199">
    <xf numFmtId="0" fontId="0" fillId="0" borderId="0" xfId="0"/>
    <xf numFmtId="0" fontId="4" fillId="0" borderId="0" xfId="0" applyFont="1" applyProtection="1">
      <protection locked="0"/>
    </xf>
    <xf numFmtId="0" fontId="4" fillId="0" borderId="1" xfId="0" applyFont="1" applyBorder="1" applyProtection="1">
      <protection locked="0"/>
    </xf>
    <xf numFmtId="0" fontId="4" fillId="0" borderId="2" xfId="0" applyFont="1" applyBorder="1" applyProtection="1">
      <protection locked="0"/>
    </xf>
    <xf numFmtId="0" fontId="4" fillId="0" borderId="3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4" fillId="0" borderId="5" xfId="0" applyFont="1" applyBorder="1" applyProtection="1">
      <protection locked="0"/>
    </xf>
    <xf numFmtId="0" fontId="5" fillId="2" borderId="6" xfId="0" applyFont="1" applyFill="1" applyBorder="1" applyAlignment="1" applyProtection="1">
      <alignment horizontal="center"/>
      <protection locked="0"/>
    </xf>
    <xf numFmtId="0" fontId="6" fillId="3" borderId="6" xfId="0" applyFont="1" applyFill="1" applyBorder="1" applyAlignment="1" applyProtection="1">
      <alignment horizontal="center"/>
    </xf>
    <xf numFmtId="2" fontId="6" fillId="3" borderId="6" xfId="0" applyNumberFormat="1" applyFont="1" applyFill="1" applyBorder="1" applyAlignment="1" applyProtection="1">
      <alignment horizontal="center"/>
    </xf>
    <xf numFmtId="0" fontId="4" fillId="0" borderId="0" xfId="0" applyFont="1" applyFill="1" applyBorder="1" applyProtection="1">
      <protection locked="0"/>
    </xf>
    <xf numFmtId="2" fontId="4" fillId="0" borderId="0" xfId="0" applyNumberFormat="1" applyFont="1" applyFill="1" applyBorder="1" applyAlignment="1" applyProtection="1">
      <alignment horizontal="center"/>
      <protection locked="0"/>
    </xf>
    <xf numFmtId="2" fontId="4" fillId="0" borderId="0" xfId="0" applyNumberFormat="1" applyFont="1" applyBorder="1" applyAlignment="1" applyProtection="1">
      <alignment horizontal="center"/>
      <protection locked="0"/>
    </xf>
    <xf numFmtId="0" fontId="4" fillId="0" borderId="4" xfId="0" applyFont="1" applyBorder="1" applyProtection="1"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protection locked="0"/>
    </xf>
    <xf numFmtId="2" fontId="4" fillId="3" borderId="6" xfId="0" applyNumberFormat="1" applyFont="1" applyFill="1" applyBorder="1" applyAlignment="1" applyProtection="1">
      <alignment horizontal="center"/>
    </xf>
    <xf numFmtId="1" fontId="4" fillId="3" borderId="6" xfId="0" applyNumberFormat="1" applyFont="1" applyFill="1" applyBorder="1" applyAlignment="1" applyProtection="1">
      <alignment horizontal="center"/>
    </xf>
    <xf numFmtId="2" fontId="4" fillId="0" borderId="0" xfId="0" applyNumberFormat="1" applyFont="1" applyProtection="1">
      <protection locked="0"/>
    </xf>
    <xf numFmtId="0" fontId="4" fillId="5" borderId="0" xfId="0" applyFont="1" applyFill="1" applyProtection="1">
      <protection locked="0"/>
    </xf>
    <xf numFmtId="0" fontId="4" fillId="3" borderId="0" xfId="0" applyFont="1" applyFill="1" applyProtection="1">
      <protection locked="0"/>
    </xf>
    <xf numFmtId="0" fontId="0" fillId="0" borderId="4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3" fillId="0" borderId="4" xfId="0" applyFont="1" applyBorder="1" applyProtection="1">
      <protection locked="0"/>
    </xf>
    <xf numFmtId="0" fontId="9" fillId="0" borderId="4" xfId="0" applyFont="1" applyBorder="1" applyProtection="1">
      <protection locked="0"/>
    </xf>
    <xf numFmtId="0" fontId="4" fillId="0" borderId="0" xfId="0" applyFont="1" applyFill="1" applyProtection="1">
      <protection locked="0"/>
    </xf>
    <xf numFmtId="0" fontId="4" fillId="0" borderId="6" xfId="0" applyFont="1" applyBorder="1" applyProtection="1">
      <protection locked="0"/>
    </xf>
    <xf numFmtId="2" fontId="4" fillId="0" borderId="6" xfId="0" applyNumberFormat="1" applyFont="1" applyFill="1" applyBorder="1" applyProtection="1">
      <protection locked="0"/>
    </xf>
    <xf numFmtId="2" fontId="11" fillId="0" borderId="6" xfId="0" applyNumberFormat="1" applyFont="1" applyFill="1" applyBorder="1" applyAlignment="1" applyProtection="1">
      <alignment horizontal="center"/>
      <protection locked="0"/>
    </xf>
    <xf numFmtId="166" fontId="4" fillId="0" borderId="6" xfId="0" applyNumberFormat="1" applyFont="1" applyBorder="1" applyProtection="1">
      <protection locked="0"/>
    </xf>
    <xf numFmtId="2" fontId="2" fillId="0" borderId="6" xfId="0" applyNumberFormat="1" applyFont="1" applyFill="1" applyBorder="1" applyAlignment="1" applyProtection="1">
      <alignment horizontal="left"/>
      <protection locked="0"/>
    </xf>
    <xf numFmtId="2" fontId="2" fillId="0" borderId="6" xfId="0" applyNumberFormat="1" applyFont="1" applyFill="1" applyBorder="1" applyProtection="1">
      <protection locked="0"/>
    </xf>
    <xf numFmtId="1" fontId="9" fillId="0" borderId="6" xfId="0" applyNumberFormat="1" applyFont="1" applyBorder="1" applyAlignment="1" applyProtection="1">
      <alignment horizontal="center"/>
      <protection locked="0"/>
    </xf>
    <xf numFmtId="2" fontId="10" fillId="6" borderId="6" xfId="0" applyNumberFormat="1" applyFont="1" applyFill="1" applyBorder="1" applyAlignment="1" applyProtection="1">
      <alignment horizontal="center"/>
      <protection locked="0"/>
    </xf>
    <xf numFmtId="0" fontId="9" fillId="6" borderId="6" xfId="0" applyFont="1" applyFill="1" applyBorder="1" applyAlignment="1" applyProtection="1">
      <alignment horizontal="center"/>
      <protection locked="0"/>
    </xf>
    <xf numFmtId="0" fontId="11" fillId="6" borderId="6" xfId="0" applyFont="1" applyFill="1" applyBorder="1" applyAlignment="1" applyProtection="1">
      <alignment horizontal="center"/>
      <protection locked="0"/>
    </xf>
    <xf numFmtId="0" fontId="8" fillId="0" borderId="6" xfId="0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4" fillId="0" borderId="19" xfId="0" applyFont="1" applyBorder="1" applyProtection="1">
      <protection locked="0"/>
    </xf>
    <xf numFmtId="0" fontId="4" fillId="0" borderId="19" xfId="0" applyFont="1" applyBorder="1" applyAlignment="1" applyProtection="1">
      <alignment horizontal="right"/>
      <protection locked="0"/>
    </xf>
    <xf numFmtId="0" fontId="11" fillId="4" borderId="20" xfId="0" applyFont="1" applyFill="1" applyBorder="1" applyAlignment="1" applyProtection="1">
      <alignment horizontal="left"/>
      <protection locked="0"/>
    </xf>
    <xf numFmtId="0" fontId="8" fillId="4" borderId="18" xfId="0" applyFont="1" applyFill="1" applyBorder="1" applyAlignment="1" applyProtection="1">
      <alignment horizontal="right"/>
      <protection locked="0"/>
    </xf>
    <xf numFmtId="0" fontId="4" fillId="0" borderId="10" xfId="0" applyFont="1" applyBorder="1" applyProtection="1">
      <protection locked="0"/>
    </xf>
    <xf numFmtId="0" fontId="9" fillId="0" borderId="15" xfId="0" applyFont="1" applyBorder="1" applyAlignment="1" applyProtection="1">
      <alignment horizontal="center"/>
      <protection locked="0"/>
    </xf>
    <xf numFmtId="0" fontId="4" fillId="0" borderId="22" xfId="0" applyFont="1" applyBorder="1" applyProtection="1">
      <protection locked="0"/>
    </xf>
    <xf numFmtId="0" fontId="8" fillId="4" borderId="7" xfId="0" applyFont="1" applyFill="1" applyBorder="1" applyAlignment="1" applyProtection="1">
      <alignment horizontal="center"/>
      <protection locked="0"/>
    </xf>
    <xf numFmtId="2" fontId="4" fillId="0" borderId="8" xfId="0" applyNumberFormat="1" applyFont="1" applyFill="1" applyBorder="1" applyProtection="1">
      <protection locked="0"/>
    </xf>
    <xf numFmtId="1" fontId="8" fillId="0" borderId="8" xfId="0" applyNumberFormat="1" applyFont="1" applyFill="1" applyBorder="1" applyAlignment="1" applyProtection="1">
      <alignment horizontal="center"/>
      <protection locked="0"/>
    </xf>
    <xf numFmtId="1" fontId="7" fillId="0" borderId="8" xfId="0" applyNumberFormat="1" applyFont="1" applyFill="1" applyBorder="1" applyAlignment="1" applyProtection="1">
      <alignment horizontal="center"/>
      <protection locked="0"/>
    </xf>
    <xf numFmtId="2" fontId="4" fillId="0" borderId="8" xfId="0" applyNumberFormat="1" applyFont="1" applyFill="1" applyBorder="1" applyAlignment="1" applyProtection="1">
      <alignment horizontal="center"/>
      <protection locked="0"/>
    </xf>
    <xf numFmtId="0" fontId="4" fillId="0" borderId="8" xfId="0" applyFont="1" applyBorder="1" applyProtection="1">
      <protection locked="0"/>
    </xf>
    <xf numFmtId="2" fontId="8" fillId="4" borderId="24" xfId="0" applyNumberFormat="1" applyFont="1" applyFill="1" applyBorder="1" applyAlignment="1" applyProtection="1">
      <alignment horizontal="center"/>
      <protection locked="0"/>
    </xf>
    <xf numFmtId="0" fontId="4" fillId="0" borderId="12" xfId="0" applyFont="1" applyBorder="1" applyProtection="1">
      <protection locked="0"/>
    </xf>
    <xf numFmtId="0" fontId="8" fillId="0" borderId="12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center"/>
      <protection locked="0"/>
    </xf>
    <xf numFmtId="0" fontId="8" fillId="0" borderId="4" xfId="0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8" fillId="0" borderId="4" xfId="0" applyFont="1" applyFill="1" applyBorder="1" applyAlignment="1" applyProtection="1">
      <alignment horizontal="center"/>
      <protection locked="0"/>
    </xf>
    <xf numFmtId="2" fontId="11" fillId="0" borderId="4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6" fillId="0" borderId="0" xfId="0" applyFont="1" applyFill="1" applyProtection="1">
      <protection locked="0"/>
    </xf>
    <xf numFmtId="0" fontId="4" fillId="0" borderId="27" xfId="0" applyFont="1" applyBorder="1" applyProtection="1">
      <protection locked="0"/>
    </xf>
    <xf numFmtId="0" fontId="4" fillId="0" borderId="28" xfId="0" applyFont="1" applyBorder="1" applyProtection="1">
      <protection locked="0"/>
    </xf>
    <xf numFmtId="0" fontId="18" fillId="0" borderId="17" xfId="0" applyFont="1" applyBorder="1"/>
    <xf numFmtId="2" fontId="4" fillId="3" borderId="15" xfId="0" applyNumberFormat="1" applyFont="1" applyFill="1" applyBorder="1" applyAlignment="1" applyProtection="1">
      <alignment horizontal="center"/>
    </xf>
    <xf numFmtId="1" fontId="4" fillId="3" borderId="15" xfId="0" applyNumberFormat="1" applyFont="1" applyFill="1" applyBorder="1" applyAlignment="1" applyProtection="1">
      <alignment horizontal="center"/>
    </xf>
    <xf numFmtId="165" fontId="4" fillId="7" borderId="20" xfId="0" applyNumberFormat="1" applyFont="1" applyFill="1" applyBorder="1" applyAlignment="1" applyProtection="1">
      <alignment horizontal="center"/>
      <protection locked="0"/>
    </xf>
    <xf numFmtId="2" fontId="4" fillId="7" borderId="20" xfId="0" applyNumberFormat="1" applyFont="1" applyFill="1" applyBorder="1" applyAlignment="1" applyProtection="1">
      <alignment horizontal="center"/>
    </xf>
    <xf numFmtId="1" fontId="4" fillId="7" borderId="20" xfId="0" applyNumberFormat="1" applyFont="1" applyFill="1" applyBorder="1" applyAlignment="1" applyProtection="1">
      <alignment horizontal="center"/>
    </xf>
    <xf numFmtId="0" fontId="18" fillId="0" borderId="27" xfId="0" applyFont="1" applyBorder="1"/>
    <xf numFmtId="0" fontId="0" fillId="0" borderId="0" xfId="0" applyFont="1" applyBorder="1" applyProtection="1">
      <protection locked="0"/>
    </xf>
    <xf numFmtId="0" fontId="3" fillId="7" borderId="20" xfId="0" applyFont="1" applyFill="1" applyBorder="1" applyProtection="1">
      <protection locked="0"/>
    </xf>
    <xf numFmtId="0" fontId="4" fillId="0" borderId="11" xfId="0" applyFont="1" applyFill="1" applyBorder="1" applyProtection="1">
      <protection locked="0"/>
    </xf>
    <xf numFmtId="0" fontId="4" fillId="0" borderId="18" xfId="0" applyFont="1" applyFill="1" applyBorder="1" applyProtection="1">
      <protection locked="0"/>
    </xf>
    <xf numFmtId="0" fontId="12" fillId="0" borderId="18" xfId="0" applyFont="1" applyFill="1" applyBorder="1" applyProtection="1">
      <protection locked="0"/>
    </xf>
    <xf numFmtId="0" fontId="4" fillId="0" borderId="23" xfId="0" applyFont="1" applyFill="1" applyBorder="1" applyProtection="1">
      <protection locked="0"/>
    </xf>
    <xf numFmtId="0" fontId="15" fillId="0" borderId="23" xfId="0" applyFont="1" applyFill="1" applyBorder="1" applyProtection="1">
      <protection locked="0"/>
    </xf>
    <xf numFmtId="0" fontId="3" fillId="0" borderId="23" xfId="0" applyFont="1" applyFill="1" applyBorder="1" applyProtection="1">
      <protection locked="0"/>
    </xf>
    <xf numFmtId="10" fontId="5" fillId="3" borderId="6" xfId="2" applyNumberFormat="1" applyFont="1" applyFill="1" applyBorder="1" applyAlignment="1" applyProtection="1">
      <alignment horizontal="center"/>
      <protection locked="0"/>
    </xf>
    <xf numFmtId="0" fontId="4" fillId="0" borderId="33" xfId="0" applyFont="1" applyBorder="1" applyProtection="1">
      <protection locked="0"/>
    </xf>
    <xf numFmtId="0" fontId="9" fillId="0" borderId="18" xfId="0" applyFont="1" applyBorder="1" applyAlignment="1" applyProtection="1">
      <alignment horizontal="right"/>
      <protection locked="0"/>
    </xf>
    <xf numFmtId="2" fontId="4" fillId="3" borderId="35" xfId="0" applyNumberFormat="1" applyFont="1" applyFill="1" applyBorder="1" applyAlignment="1" applyProtection="1">
      <alignment horizontal="center"/>
    </xf>
    <xf numFmtId="167" fontId="3" fillId="3" borderId="35" xfId="0" applyNumberFormat="1" applyFont="1" applyFill="1" applyBorder="1" applyProtection="1"/>
    <xf numFmtId="1" fontId="4" fillId="3" borderId="35" xfId="2" applyNumberFormat="1" applyFont="1" applyFill="1" applyBorder="1" applyAlignment="1" applyProtection="1">
      <alignment horizontal="center"/>
    </xf>
    <xf numFmtId="9" fontId="6" fillId="5" borderId="6" xfId="2" applyFont="1" applyFill="1" applyBorder="1" applyAlignment="1" applyProtection="1">
      <alignment horizontal="center"/>
      <protection locked="0"/>
    </xf>
    <xf numFmtId="0" fontId="6" fillId="3" borderId="23" xfId="0" applyFont="1" applyFill="1" applyBorder="1" applyAlignment="1" applyProtection="1">
      <alignment horizontal="left"/>
    </xf>
    <xf numFmtId="0" fontId="6" fillId="3" borderId="20" xfId="0" applyFont="1" applyFill="1" applyBorder="1" applyAlignment="1" applyProtection="1">
      <alignment horizontal="left"/>
    </xf>
    <xf numFmtId="1" fontId="4" fillId="3" borderId="35" xfId="0" applyNumberFormat="1" applyFont="1" applyFill="1" applyBorder="1" applyAlignment="1" applyProtection="1">
      <alignment horizontal="center"/>
    </xf>
    <xf numFmtId="0" fontId="4" fillId="3" borderId="30" xfId="0" applyFont="1" applyFill="1" applyBorder="1" applyAlignment="1" applyProtection="1">
      <alignment horizontal="left"/>
    </xf>
    <xf numFmtId="0" fontId="4" fillId="3" borderId="16" xfId="0" applyFont="1" applyFill="1" applyBorder="1" applyAlignment="1" applyProtection="1">
      <alignment horizontal="left"/>
    </xf>
    <xf numFmtId="0" fontId="3" fillId="3" borderId="20" xfId="0" applyFont="1" applyFill="1" applyBorder="1" applyAlignment="1"/>
    <xf numFmtId="0" fontId="0" fillId="3" borderId="16" xfId="0" applyFill="1" applyBorder="1" applyAlignment="1"/>
    <xf numFmtId="0" fontId="6" fillId="4" borderId="36" xfId="0" applyFont="1" applyFill="1" applyBorder="1" applyAlignment="1" applyProtection="1">
      <alignment horizontal="left"/>
    </xf>
    <xf numFmtId="0" fontId="6" fillId="4" borderId="37" xfId="0" applyFont="1" applyFill="1" applyBorder="1" applyAlignment="1" applyProtection="1">
      <alignment horizontal="left"/>
    </xf>
    <xf numFmtId="0" fontId="4" fillId="4" borderId="37" xfId="0" applyFont="1" applyFill="1" applyBorder="1" applyAlignment="1"/>
    <xf numFmtId="168" fontId="20" fillId="4" borderId="29" xfId="0" applyNumberFormat="1" applyFont="1" applyFill="1" applyBorder="1" applyAlignment="1" applyProtection="1">
      <alignment horizontal="center"/>
    </xf>
    <xf numFmtId="0" fontId="8" fillId="4" borderId="11" xfId="0" applyFont="1" applyFill="1" applyBorder="1" applyAlignment="1" applyProtection="1">
      <alignment horizontal="center"/>
      <protection locked="0"/>
    </xf>
    <xf numFmtId="1" fontId="8" fillId="0" borderId="18" xfId="0" applyNumberFormat="1" applyFont="1" applyFill="1" applyBorder="1" applyAlignment="1" applyProtection="1">
      <alignment horizontal="center"/>
      <protection locked="0"/>
    </xf>
    <xf numFmtId="1" fontId="7" fillId="0" borderId="18" xfId="0" applyNumberFormat="1" applyFont="1" applyFill="1" applyBorder="1" applyAlignment="1" applyProtection="1">
      <alignment horizontal="center"/>
      <protection locked="0"/>
    </xf>
    <xf numFmtId="1" fontId="13" fillId="0" borderId="18" xfId="0" applyNumberFormat="1" applyFont="1" applyFill="1" applyBorder="1" applyAlignment="1" applyProtection="1">
      <alignment horizontal="center"/>
      <protection locked="0"/>
    </xf>
    <xf numFmtId="2" fontId="9" fillId="0" borderId="18" xfId="0" applyNumberFormat="1" applyFont="1" applyFill="1" applyBorder="1" applyAlignment="1" applyProtection="1">
      <alignment horizontal="right"/>
      <protection locked="0"/>
    </xf>
    <xf numFmtId="0" fontId="3" fillId="7" borderId="23" xfId="0" applyFont="1" applyFill="1" applyBorder="1" applyProtection="1">
      <protection locked="0"/>
    </xf>
    <xf numFmtId="2" fontId="4" fillId="7" borderId="24" xfId="0" applyNumberFormat="1" applyFont="1" applyFill="1" applyBorder="1" applyAlignment="1" applyProtection="1">
      <alignment horizontal="center"/>
    </xf>
    <xf numFmtId="0" fontId="4" fillId="0" borderId="34" xfId="0" applyFont="1" applyBorder="1" applyProtection="1">
      <protection locked="0"/>
    </xf>
    <xf numFmtId="164" fontId="3" fillId="8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8" borderId="6" xfId="0" applyFont="1" applyFill="1" applyBorder="1" applyAlignment="1" applyProtection="1">
      <alignment horizontal="center" vertical="center"/>
      <protection locked="0"/>
    </xf>
    <xf numFmtId="0" fontId="4" fillId="0" borderId="20" xfId="0" applyFont="1" applyFill="1" applyBorder="1" applyProtection="1">
      <protection locked="0"/>
    </xf>
    <xf numFmtId="165" fontId="4" fillId="0" borderId="18" xfId="0" applyNumberFormat="1" applyFont="1" applyFill="1" applyBorder="1" applyAlignment="1" applyProtection="1">
      <alignment horizontal="center"/>
      <protection locked="0"/>
    </xf>
    <xf numFmtId="165" fontId="4" fillId="0" borderId="20" xfId="0" applyNumberFormat="1" applyFont="1" applyFill="1" applyBorder="1" applyAlignment="1" applyProtection="1">
      <alignment horizontal="center"/>
      <protection locked="0"/>
    </xf>
    <xf numFmtId="2" fontId="4" fillId="0" borderId="20" xfId="0" applyNumberFormat="1" applyFont="1" applyFill="1" applyBorder="1" applyAlignment="1" applyProtection="1">
      <alignment horizontal="center"/>
    </xf>
    <xf numFmtId="1" fontId="7" fillId="0" borderId="20" xfId="0" applyNumberFormat="1" applyFont="1" applyFill="1" applyBorder="1" applyAlignment="1" applyProtection="1">
      <alignment horizontal="center"/>
    </xf>
    <xf numFmtId="1" fontId="4" fillId="0" borderId="20" xfId="0" applyNumberFormat="1" applyFont="1" applyFill="1" applyBorder="1" applyAlignment="1" applyProtection="1">
      <alignment horizontal="center"/>
    </xf>
    <xf numFmtId="0" fontId="3" fillId="0" borderId="20" xfId="0" applyFont="1" applyFill="1" applyBorder="1" applyProtection="1">
      <protection locked="0"/>
    </xf>
    <xf numFmtId="0" fontId="15" fillId="0" borderId="20" xfId="0" applyFont="1" applyFill="1" applyBorder="1" applyProtection="1">
      <protection locked="0"/>
    </xf>
    <xf numFmtId="0" fontId="4" fillId="0" borderId="23" xfId="0" applyFont="1" applyBorder="1" applyProtection="1">
      <protection locked="0"/>
    </xf>
    <xf numFmtId="0" fontId="4" fillId="0" borderId="20" xfId="0" applyFont="1" applyBorder="1" applyProtection="1">
      <protection locked="0"/>
    </xf>
    <xf numFmtId="0" fontId="3" fillId="8" borderId="23" xfId="0" applyFont="1" applyFill="1" applyBorder="1" applyProtection="1">
      <protection locked="0"/>
    </xf>
    <xf numFmtId="0" fontId="3" fillId="8" borderId="20" xfId="0" applyFont="1" applyFill="1" applyBorder="1" applyProtection="1">
      <protection locked="0"/>
    </xf>
    <xf numFmtId="165" fontId="4" fillId="8" borderId="20" xfId="0" applyNumberFormat="1" applyFont="1" applyFill="1" applyBorder="1" applyAlignment="1" applyProtection="1">
      <alignment horizontal="center"/>
      <protection locked="0"/>
    </xf>
    <xf numFmtId="2" fontId="4" fillId="8" borderId="20" xfId="0" applyNumberFormat="1" applyFont="1" applyFill="1" applyBorder="1" applyAlignment="1" applyProtection="1">
      <alignment horizontal="center"/>
    </xf>
    <xf numFmtId="1" fontId="4" fillId="8" borderId="20" xfId="0" applyNumberFormat="1" applyFont="1" applyFill="1" applyBorder="1" applyAlignment="1" applyProtection="1">
      <alignment horizontal="center"/>
    </xf>
    <xf numFmtId="165" fontId="6" fillId="5" borderId="12" xfId="0" applyNumberFormat="1" applyFont="1" applyFill="1" applyBorder="1" applyAlignment="1" applyProtection="1">
      <alignment horizontal="left"/>
      <protection locked="0"/>
    </xf>
    <xf numFmtId="167" fontId="4" fillId="3" borderId="7" xfId="0" applyNumberFormat="1" applyFont="1" applyFill="1" applyBorder="1" applyAlignment="1" applyProtection="1">
      <alignment horizontal="center"/>
    </xf>
    <xf numFmtId="167" fontId="4" fillId="3" borderId="8" xfId="0" applyNumberFormat="1" applyFont="1" applyFill="1" applyBorder="1" applyAlignment="1" applyProtection="1">
      <alignment horizontal="center"/>
    </xf>
    <xf numFmtId="167" fontId="4" fillId="0" borderId="24" xfId="0" applyNumberFormat="1" applyFont="1" applyFill="1" applyBorder="1" applyAlignment="1" applyProtection="1">
      <alignment horizontal="center"/>
    </xf>
    <xf numFmtId="167" fontId="4" fillId="7" borderId="24" xfId="0" applyNumberFormat="1" applyFont="1" applyFill="1" applyBorder="1" applyAlignment="1" applyProtection="1">
      <alignment horizontal="center"/>
    </xf>
    <xf numFmtId="167" fontId="4" fillId="8" borderId="24" xfId="0" applyNumberFormat="1" applyFont="1" applyFill="1" applyBorder="1" applyAlignment="1" applyProtection="1">
      <alignment horizontal="center"/>
    </xf>
    <xf numFmtId="167" fontId="4" fillId="3" borderId="31" xfId="0" applyNumberFormat="1" applyFont="1" applyFill="1" applyBorder="1" applyAlignment="1" applyProtection="1">
      <alignment horizontal="center"/>
    </xf>
    <xf numFmtId="167" fontId="4" fillId="0" borderId="5" xfId="0" applyNumberFormat="1" applyFont="1" applyBorder="1" applyProtection="1">
      <protection locked="0"/>
    </xf>
    <xf numFmtId="169" fontId="4" fillId="3" borderId="15" xfId="0" applyNumberFormat="1" applyFont="1" applyFill="1" applyBorder="1" applyAlignment="1" applyProtection="1">
      <alignment horizontal="center"/>
    </xf>
    <xf numFmtId="169" fontId="4" fillId="3" borderId="6" xfId="0" applyNumberFormat="1" applyFont="1" applyFill="1" applyBorder="1" applyAlignment="1" applyProtection="1">
      <alignment horizontal="center"/>
    </xf>
    <xf numFmtId="169" fontId="4" fillId="0" borderId="20" xfId="0" applyNumberFormat="1" applyFont="1" applyFill="1" applyBorder="1" applyAlignment="1" applyProtection="1">
      <alignment horizontal="center"/>
    </xf>
    <xf numFmtId="169" fontId="4" fillId="7" borderId="20" xfId="0" applyNumberFormat="1" applyFont="1" applyFill="1" applyBorder="1" applyAlignment="1" applyProtection="1">
      <alignment horizontal="center"/>
    </xf>
    <xf numFmtId="169" fontId="12" fillId="3" borderId="6" xfId="0" applyNumberFormat="1" applyFont="1" applyFill="1" applyBorder="1" applyAlignment="1" applyProtection="1">
      <alignment horizontal="center"/>
    </xf>
    <xf numFmtId="169" fontId="4" fillId="8" borderId="20" xfId="0" applyNumberFormat="1" applyFont="1" applyFill="1" applyBorder="1" applyAlignment="1" applyProtection="1">
      <alignment horizontal="center"/>
    </xf>
    <xf numFmtId="169" fontId="4" fillId="3" borderId="35" xfId="0" applyNumberFormat="1" applyFont="1" applyFill="1" applyBorder="1" applyAlignment="1" applyProtection="1">
      <alignment horizontal="center"/>
    </xf>
    <xf numFmtId="169" fontId="4" fillId="0" borderId="0" xfId="0" applyNumberFormat="1" applyFont="1" applyBorder="1" applyProtection="1">
      <protection locked="0"/>
    </xf>
    <xf numFmtId="169" fontId="6" fillId="3" borderId="6" xfId="1" applyNumberFormat="1" applyFont="1" applyFill="1" applyBorder="1" applyProtection="1"/>
    <xf numFmtId="169" fontId="4" fillId="3" borderId="35" xfId="1" applyNumberFormat="1" applyFont="1" applyFill="1" applyBorder="1" applyProtection="1"/>
    <xf numFmtId="169" fontId="6" fillId="4" borderId="39" xfId="0" applyNumberFormat="1" applyFont="1" applyFill="1" applyBorder="1" applyAlignment="1"/>
    <xf numFmtId="167" fontId="6" fillId="4" borderId="7" xfId="0" applyNumberFormat="1" applyFont="1" applyFill="1" applyBorder="1" applyAlignment="1" applyProtection="1">
      <alignment horizontal="center"/>
    </xf>
    <xf numFmtId="167" fontId="6" fillId="3" borderId="8" xfId="0" applyNumberFormat="1" applyFont="1" applyFill="1" applyBorder="1" applyAlignment="1" applyProtection="1">
      <alignment horizontal="center"/>
    </xf>
    <xf numFmtId="0" fontId="19" fillId="4" borderId="17" xfId="0" applyFont="1" applyFill="1" applyBorder="1" applyAlignment="1" applyProtection="1">
      <alignment horizontal="left"/>
    </xf>
    <xf numFmtId="0" fontId="6" fillId="4" borderId="27" xfId="0" applyFont="1" applyFill="1" applyBorder="1" applyAlignment="1" applyProtection="1">
      <alignment horizontal="left"/>
    </xf>
    <xf numFmtId="0" fontId="6" fillId="4" borderId="27" xfId="0" applyFont="1" applyFill="1" applyBorder="1" applyAlignment="1" applyProtection="1">
      <alignment horizontal="right"/>
    </xf>
    <xf numFmtId="0" fontId="6" fillId="8" borderId="6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Protection="1">
      <protection locked="0"/>
    </xf>
    <xf numFmtId="2" fontId="6" fillId="9" borderId="6" xfId="0" applyNumberFormat="1" applyFont="1" applyFill="1" applyBorder="1" applyAlignment="1" applyProtection="1">
      <alignment horizontal="center"/>
    </xf>
    <xf numFmtId="165" fontId="4" fillId="3" borderId="15" xfId="0" applyNumberFormat="1" applyFont="1" applyFill="1" applyBorder="1" applyAlignment="1" applyProtection="1">
      <alignment horizontal="center"/>
      <protection locked="0"/>
    </xf>
    <xf numFmtId="165" fontId="4" fillId="3" borderId="6" xfId="0" applyNumberFormat="1" applyFont="1" applyFill="1" applyBorder="1" applyAlignment="1" applyProtection="1">
      <alignment horizontal="center"/>
      <protection locked="0"/>
    </xf>
    <xf numFmtId="165" fontId="4" fillId="3" borderId="35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right"/>
    </xf>
    <xf numFmtId="0" fontId="7" fillId="0" borderId="43" xfId="0" applyFont="1" applyBorder="1" applyAlignment="1" applyProtection="1">
      <alignment horizontal="center"/>
      <protection locked="0"/>
    </xf>
    <xf numFmtId="0" fontId="4" fillId="0" borderId="44" xfId="0" applyFont="1" applyBorder="1" applyProtection="1">
      <protection locked="0"/>
    </xf>
    <xf numFmtId="0" fontId="4" fillId="0" borderId="44" xfId="0" applyFont="1" applyBorder="1" applyAlignment="1" applyProtection="1">
      <alignment horizontal="center"/>
      <protection locked="0"/>
    </xf>
    <xf numFmtId="0" fontId="4" fillId="0" borderId="45" xfId="0" applyFont="1" applyBorder="1" applyAlignment="1" applyProtection="1">
      <alignment horizontal="center"/>
      <protection locked="0"/>
    </xf>
    <xf numFmtId="170" fontId="4" fillId="3" borderId="15" xfId="0" applyNumberFormat="1" applyFont="1" applyFill="1" applyBorder="1" applyAlignment="1" applyProtection="1">
      <alignment horizontal="center"/>
    </xf>
    <xf numFmtId="170" fontId="4" fillId="3" borderId="13" xfId="0" applyNumberFormat="1" applyFont="1" applyFill="1" applyBorder="1" applyAlignment="1" applyProtection="1">
      <alignment horizontal="center"/>
    </xf>
    <xf numFmtId="0" fontId="4" fillId="0" borderId="37" xfId="0" applyFont="1" applyBorder="1" applyProtection="1">
      <protection locked="0"/>
    </xf>
    <xf numFmtId="167" fontId="4" fillId="3" borderId="46" xfId="0" applyNumberFormat="1" applyFont="1" applyFill="1" applyBorder="1" applyAlignment="1" applyProtection="1">
      <alignment horizontal="center"/>
    </xf>
    <xf numFmtId="0" fontId="5" fillId="5" borderId="6" xfId="0" applyFont="1" applyFill="1" applyBorder="1" applyAlignment="1" applyProtection="1">
      <alignment horizontal="center"/>
      <protection locked="0"/>
    </xf>
    <xf numFmtId="169" fontId="6" fillId="5" borderId="47" xfId="0" applyNumberFormat="1" applyFont="1" applyFill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 vertical="center"/>
      <protection locked="0"/>
    </xf>
    <xf numFmtId="2" fontId="4" fillId="0" borderId="6" xfId="0" applyNumberFormat="1" applyFont="1" applyBorder="1" applyAlignment="1" applyProtection="1">
      <alignment horizontal="center"/>
      <protection locked="0"/>
    </xf>
    <xf numFmtId="0" fontId="6" fillId="8" borderId="32" xfId="0" applyFont="1" applyFill="1" applyBorder="1" applyAlignment="1" applyProtection="1">
      <alignment horizontal="center" vertical="center" wrapText="1"/>
      <protection locked="0"/>
    </xf>
    <xf numFmtId="0" fontId="0" fillId="8" borderId="7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 applyProtection="1">
      <alignment horizontal="center" wrapText="1"/>
      <protection locked="0"/>
    </xf>
    <xf numFmtId="0" fontId="7" fillId="4" borderId="9" xfId="0" applyFont="1" applyFill="1" applyBorder="1" applyAlignment="1" applyProtection="1">
      <alignment horizontal="center"/>
      <protection locked="0"/>
    </xf>
    <xf numFmtId="0" fontId="7" fillId="4" borderId="26" xfId="0" applyFont="1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2" xfId="0" applyBorder="1" applyAlignment="1">
      <alignment horizontal="center"/>
    </xf>
    <xf numFmtId="10" fontId="6" fillId="3" borderId="33" xfId="0" applyNumberFormat="1" applyFont="1" applyFill="1" applyBorder="1" applyAlignment="1" applyProtection="1">
      <alignment horizontal="center" vertical="center"/>
      <protection locked="0"/>
    </xf>
    <xf numFmtId="10" fontId="6" fillId="3" borderId="38" xfId="0" applyNumberFormat="1" applyFont="1" applyFill="1" applyBorder="1" applyAlignment="1" applyProtection="1">
      <alignment horizontal="center" vertical="center"/>
      <protection locked="0"/>
    </xf>
    <xf numFmtId="164" fontId="3" fillId="8" borderId="6" xfId="0" applyNumberFormat="1" applyFont="1" applyFill="1" applyBorder="1" applyAlignment="1" applyProtection="1">
      <alignment horizontal="center" vertical="center" wrapText="1"/>
      <protection locked="0"/>
    </xf>
    <xf numFmtId="164" fontId="3" fillId="8" borderId="8" xfId="0" applyNumberFormat="1" applyFont="1" applyFill="1" applyBorder="1" applyAlignment="1" applyProtection="1">
      <alignment horizontal="center" vertical="center" wrapText="1"/>
      <protection locked="0"/>
    </xf>
    <xf numFmtId="0" fontId="3" fillId="8" borderId="6" xfId="0" applyFont="1" applyFill="1" applyBorder="1" applyAlignment="1" applyProtection="1">
      <alignment horizontal="center" vertical="center"/>
      <protection locked="0"/>
    </xf>
    <xf numFmtId="0" fontId="4" fillId="0" borderId="25" xfId="0" applyFont="1" applyFill="1" applyBorder="1" applyAlignment="1" applyProtection="1">
      <alignment horizontal="left" vertical="center"/>
      <protection locked="0"/>
    </xf>
    <xf numFmtId="0" fontId="4" fillId="0" borderId="33" xfId="0" applyFont="1" applyFill="1" applyBorder="1" applyAlignment="1" applyProtection="1">
      <alignment horizontal="left" vertical="center"/>
      <protection locked="0"/>
    </xf>
    <xf numFmtId="0" fontId="4" fillId="0" borderId="21" xfId="0" applyFont="1" applyFill="1" applyBorder="1" applyAlignment="1" applyProtection="1">
      <alignment horizontal="left" vertical="center"/>
      <protection locked="0"/>
    </xf>
    <xf numFmtId="0" fontId="4" fillId="0" borderId="11" xfId="0" applyFont="1" applyFill="1" applyBorder="1" applyAlignment="1" applyProtection="1">
      <alignment horizontal="left" vertical="center"/>
      <protection locked="0"/>
    </xf>
    <xf numFmtId="0" fontId="8" fillId="4" borderId="32" xfId="0" applyFont="1" applyFill="1" applyBorder="1" applyAlignment="1" applyProtection="1">
      <alignment horizontal="center" vertical="center" wrapText="1"/>
      <protection locked="0"/>
    </xf>
    <xf numFmtId="0" fontId="8" fillId="4" borderId="7" xfId="0" applyFont="1" applyFill="1" applyBorder="1" applyAlignment="1" applyProtection="1">
      <alignment horizontal="center" vertical="center" wrapText="1"/>
      <protection locked="0"/>
    </xf>
    <xf numFmtId="0" fontId="8" fillId="4" borderId="40" xfId="0" applyFont="1" applyFill="1" applyBorder="1" applyAlignment="1" applyProtection="1">
      <alignment horizontal="center" vertical="center"/>
      <protection locked="0"/>
    </xf>
    <xf numFmtId="0" fontId="8" fillId="4" borderId="14" xfId="0" applyFont="1" applyFill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4" fillId="0" borderId="40" xfId="0" applyFont="1" applyBorder="1" applyAlignment="1" applyProtection="1">
      <alignment horizontal="center" vertical="center" wrapText="1"/>
      <protection locked="0"/>
    </xf>
    <xf numFmtId="0" fontId="4" fillId="0" borderId="41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4" fillId="0" borderId="32" xfId="0" applyFont="1" applyBorder="1" applyAlignment="1" applyProtection="1">
      <alignment horizontal="center" vertical="center" wrapText="1"/>
      <protection locked="0"/>
    </xf>
    <xf numFmtId="0" fontId="4" fillId="0" borderId="4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vertical="center"/>
    </xf>
  </cellXfs>
  <cellStyles count="6">
    <cellStyle name="Komma" xfId="1" builtinId="3"/>
    <cellStyle name="Komma 2" xfId="5"/>
    <cellStyle name="Prozent" xfId="2" builtinId="5"/>
    <cellStyle name="Prozent 2 2" xfId="4"/>
    <cellStyle name="Standard" xfId="0" builtinId="0"/>
    <cellStyle name="Standard 3" xfId="3"/>
  </cellStyles>
  <dxfs count="0"/>
  <tableStyles count="0" defaultTableStyle="TableStyleMedium2" defaultPivotStyle="PivotStyleLight16"/>
  <colors>
    <mruColors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60"/>
  <sheetViews>
    <sheetView showGridLines="0" tabSelected="1" zoomScale="70" zoomScaleNormal="70" zoomScaleSheetLayoutView="40" workbookViewId="0">
      <selection activeCell="K6" sqref="K6"/>
    </sheetView>
  </sheetViews>
  <sheetFormatPr baseColWidth="10" defaultColWidth="10" defaultRowHeight="13.8" x14ac:dyDescent="0.25"/>
  <cols>
    <col min="1" max="1" width="4.69921875" style="1" customWidth="1"/>
    <col min="2" max="2" width="30.69921875" style="1" customWidth="1"/>
    <col min="3" max="3" width="21.19921875" style="1" customWidth="1"/>
    <col min="4" max="4" width="14.296875" style="1" customWidth="1"/>
    <col min="5" max="5" width="15.5" style="1" customWidth="1"/>
    <col min="6" max="6" width="14.8984375" style="1" customWidth="1"/>
    <col min="7" max="7" width="13" style="1" customWidth="1"/>
    <col min="8" max="8" width="12.69921875" style="1" customWidth="1"/>
    <col min="9" max="9" width="14.09765625" style="1" customWidth="1"/>
    <col min="10" max="10" width="11.09765625" style="1" customWidth="1"/>
    <col min="11" max="11" width="18" style="1" customWidth="1"/>
    <col min="12" max="12" width="18.5" style="1" customWidth="1"/>
    <col min="13" max="13" width="18.19921875" style="1" customWidth="1"/>
    <col min="14" max="14" width="20" style="1" customWidth="1"/>
    <col min="15" max="15" width="18.5" style="1" customWidth="1"/>
    <col min="16" max="16" width="14.296875" style="1" customWidth="1"/>
    <col min="17" max="17" width="22" style="1" customWidth="1"/>
    <col min="18" max="18" width="14.296875" style="1" customWidth="1"/>
    <col min="19" max="19" width="10" style="1" customWidth="1"/>
    <col min="20" max="20" width="16" style="1" customWidth="1"/>
    <col min="21" max="21" width="15.19921875" style="1" customWidth="1"/>
    <col min="22" max="22" width="13.796875" style="1" customWidth="1"/>
    <col min="23" max="23" width="13.5" style="1" customWidth="1"/>
    <col min="24" max="24" width="17.5" style="1" customWidth="1"/>
    <col min="25" max="25" width="10" style="1" customWidth="1"/>
    <col min="26" max="16384" width="10" style="1"/>
  </cols>
  <sheetData>
    <row r="1" spans="1:25" ht="23.1" customHeight="1" thickBot="1" x14ac:dyDescent="0.3"/>
    <row r="2" spans="1:25" ht="18" thickBot="1" x14ac:dyDescent="0.35">
      <c r="B2" s="64" t="s">
        <v>70</v>
      </c>
      <c r="C2" s="70"/>
      <c r="D2" s="62"/>
      <c r="E2" s="62"/>
      <c r="F2" s="62"/>
      <c r="G2" s="62"/>
      <c r="H2" s="62"/>
      <c r="I2" s="62"/>
      <c r="J2" s="62"/>
      <c r="K2" s="63"/>
      <c r="L2" s="3"/>
      <c r="M2" s="3"/>
      <c r="N2" s="3"/>
      <c r="O2" s="4"/>
      <c r="P2" s="2"/>
      <c r="Q2" s="3"/>
      <c r="R2" s="3"/>
      <c r="S2" s="3"/>
      <c r="T2" s="3"/>
      <c r="U2" s="3"/>
      <c r="V2" s="3"/>
      <c r="W2" s="3"/>
      <c r="X2" s="4"/>
    </row>
    <row r="3" spans="1:25" x14ac:dyDescent="0.25">
      <c r="A3" s="5"/>
      <c r="B3" s="13"/>
      <c r="C3" s="5"/>
      <c r="D3" s="5"/>
      <c r="E3" s="5"/>
      <c r="F3" s="5"/>
      <c r="G3" s="5"/>
      <c r="H3" s="5"/>
      <c r="I3" s="5"/>
      <c r="J3" s="5"/>
      <c r="K3" s="44"/>
      <c r="L3" s="5"/>
      <c r="M3" s="5"/>
      <c r="N3" s="5"/>
      <c r="O3" s="6"/>
      <c r="P3" s="13"/>
      <c r="Q3" s="5"/>
      <c r="R3" s="5"/>
      <c r="S3" s="5"/>
      <c r="T3" s="5"/>
      <c r="U3" s="5"/>
      <c r="V3" s="5"/>
      <c r="W3" s="5"/>
      <c r="X3" s="6"/>
    </row>
    <row r="4" spans="1:25" x14ac:dyDescent="0.25">
      <c r="B4" s="21"/>
      <c r="C4" s="71"/>
      <c r="D4" s="5" t="s">
        <v>3</v>
      </c>
      <c r="E4" s="161">
        <v>24</v>
      </c>
      <c r="F4" s="147"/>
      <c r="G4" s="5"/>
      <c r="H4" s="146" t="s">
        <v>0</v>
      </c>
      <c r="I4" s="146" t="s">
        <v>71</v>
      </c>
      <c r="J4" s="146" t="s">
        <v>1</v>
      </c>
      <c r="K4" s="165" t="s">
        <v>2</v>
      </c>
      <c r="L4" s="5"/>
      <c r="M4" s="5"/>
      <c r="N4" s="5"/>
      <c r="O4" s="6"/>
      <c r="P4" s="13"/>
      <c r="Q4" s="5"/>
      <c r="R4" s="5"/>
      <c r="S4" s="5"/>
      <c r="T4" s="5"/>
      <c r="U4" s="5"/>
      <c r="V4" s="5"/>
      <c r="W4" s="5"/>
      <c r="X4" s="6"/>
    </row>
    <row r="5" spans="1:25" x14ac:dyDescent="0.25">
      <c r="B5" s="23"/>
      <c r="C5" s="22"/>
      <c r="D5" s="5" t="s">
        <v>4</v>
      </c>
      <c r="E5" s="7">
        <v>3</v>
      </c>
      <c r="G5" s="5"/>
      <c r="H5" s="8">
        <v>365</v>
      </c>
      <c r="I5" s="8">
        <f>SUM(H5-J5)</f>
        <v>145</v>
      </c>
      <c r="J5" s="8">
        <v>220</v>
      </c>
      <c r="K5" s="166"/>
      <c r="L5" s="5"/>
      <c r="M5" s="5"/>
      <c r="N5" s="5"/>
      <c r="O5" s="6"/>
      <c r="P5" s="13"/>
      <c r="Q5" s="5"/>
      <c r="R5" s="5"/>
      <c r="S5" s="5"/>
      <c r="T5" s="5"/>
      <c r="U5" s="5"/>
      <c r="V5" s="5"/>
      <c r="W5" s="5"/>
      <c r="X5" s="6"/>
    </row>
    <row r="6" spans="1:25" x14ac:dyDescent="0.25">
      <c r="B6" s="23"/>
      <c r="C6" s="22"/>
      <c r="D6" s="5" t="s">
        <v>72</v>
      </c>
      <c r="E6" s="148">
        <f>E4/E5</f>
        <v>8</v>
      </c>
      <c r="F6" s="147"/>
      <c r="G6" s="5"/>
      <c r="H6" s="9">
        <f>SUM(H5/7)</f>
        <v>52.142857142857146</v>
      </c>
      <c r="I6" s="9">
        <f>SUM(H6-J6)</f>
        <v>8.1428571428571459</v>
      </c>
      <c r="J6" s="9">
        <f>SUM(J5/5)</f>
        <v>44</v>
      </c>
      <c r="K6" s="162">
        <v>1582</v>
      </c>
      <c r="L6" s="13"/>
      <c r="M6" s="5"/>
      <c r="N6" s="5"/>
      <c r="O6" s="6"/>
      <c r="P6" s="13"/>
      <c r="Q6" s="5"/>
      <c r="R6" s="5"/>
      <c r="S6" s="5"/>
      <c r="T6" s="5"/>
      <c r="U6" s="5"/>
      <c r="V6" s="5"/>
      <c r="W6" s="5"/>
      <c r="X6" s="6"/>
    </row>
    <row r="7" spans="1:25" x14ac:dyDescent="0.25">
      <c r="B7" s="23"/>
      <c r="C7" s="22"/>
      <c r="F7" s="5"/>
      <c r="G7" s="12"/>
      <c r="H7" s="12"/>
      <c r="I7" s="12"/>
      <c r="J7" s="12"/>
      <c r="K7" s="6"/>
      <c r="L7" s="42"/>
      <c r="M7" s="42"/>
      <c r="N7" s="42"/>
      <c r="O7" s="44"/>
      <c r="P7" s="13"/>
      <c r="Q7" s="5"/>
      <c r="R7" s="5"/>
      <c r="S7" s="5"/>
      <c r="T7" s="5"/>
      <c r="U7" s="5"/>
      <c r="V7" s="5"/>
      <c r="W7" s="5"/>
      <c r="X7" s="6"/>
    </row>
    <row r="8" spans="1:25" x14ac:dyDescent="0.25">
      <c r="B8" s="23"/>
      <c r="C8" s="22"/>
      <c r="D8" s="10" t="s">
        <v>54</v>
      </c>
      <c r="E8" s="85">
        <v>0.5</v>
      </c>
      <c r="F8" s="5"/>
      <c r="G8" s="12"/>
      <c r="H8" s="12"/>
      <c r="I8" s="12"/>
      <c r="J8" s="12"/>
      <c r="K8" s="6"/>
      <c r="L8" s="42"/>
      <c r="M8" s="42"/>
      <c r="N8" s="42"/>
      <c r="O8" s="44"/>
      <c r="P8" s="167" t="s">
        <v>49</v>
      </c>
      <c r="Q8" s="168"/>
      <c r="R8" s="168"/>
      <c r="S8" s="168"/>
      <c r="T8" s="168"/>
      <c r="U8" s="168"/>
      <c r="V8" s="168"/>
      <c r="W8" s="168"/>
      <c r="X8" s="169"/>
    </row>
    <row r="9" spans="1:25" x14ac:dyDescent="0.25">
      <c r="B9" s="23"/>
      <c r="C9" s="22"/>
      <c r="D9" s="10"/>
      <c r="E9" s="11"/>
      <c r="F9" s="5"/>
      <c r="G9" s="12"/>
      <c r="H9" s="12"/>
      <c r="I9" s="12"/>
      <c r="J9" s="12"/>
      <c r="K9" s="6"/>
      <c r="L9" s="42"/>
      <c r="M9" s="42"/>
      <c r="N9" s="42"/>
      <c r="O9" s="44"/>
      <c r="P9" s="170"/>
      <c r="Q9" s="171"/>
      <c r="R9" s="171"/>
      <c r="S9" s="171"/>
      <c r="T9" s="171"/>
      <c r="U9" s="171"/>
      <c r="V9" s="171"/>
      <c r="W9" s="171"/>
      <c r="X9" s="172"/>
    </row>
    <row r="10" spans="1:25" ht="29.1" customHeight="1" x14ac:dyDescent="0.25">
      <c r="B10" s="23"/>
      <c r="C10" s="22"/>
      <c r="D10" s="177" t="s">
        <v>5</v>
      </c>
      <c r="E10" s="177"/>
      <c r="F10" s="105" t="s">
        <v>75</v>
      </c>
      <c r="G10" s="175" t="s">
        <v>6</v>
      </c>
      <c r="H10" s="175" t="s">
        <v>7</v>
      </c>
      <c r="I10" s="175" t="s">
        <v>8</v>
      </c>
      <c r="J10" s="175" t="s">
        <v>9</v>
      </c>
      <c r="K10" s="176" t="s">
        <v>77</v>
      </c>
      <c r="L10" s="97" t="s">
        <v>10</v>
      </c>
      <c r="M10" s="43" t="s">
        <v>11</v>
      </c>
      <c r="N10" s="43" t="s">
        <v>11</v>
      </c>
      <c r="O10" s="45" t="s">
        <v>10</v>
      </c>
      <c r="P10" s="188" t="s">
        <v>59</v>
      </c>
      <c r="Q10" s="191" t="s">
        <v>18</v>
      </c>
      <c r="R10" s="191" t="s">
        <v>19</v>
      </c>
      <c r="S10" s="191" t="s">
        <v>20</v>
      </c>
      <c r="T10" s="191" t="s">
        <v>21</v>
      </c>
      <c r="U10" s="191" t="s">
        <v>22</v>
      </c>
      <c r="V10" s="191" t="s">
        <v>23</v>
      </c>
      <c r="W10" s="191" t="s">
        <v>24</v>
      </c>
      <c r="X10" s="194" t="s">
        <v>25</v>
      </c>
    </row>
    <row r="11" spans="1:25" ht="20.55" customHeight="1" x14ac:dyDescent="0.25">
      <c r="B11" s="13"/>
      <c r="C11" s="5"/>
      <c r="D11" s="106" t="s">
        <v>12</v>
      </c>
      <c r="E11" s="106" t="s">
        <v>13</v>
      </c>
      <c r="F11" s="106" t="s">
        <v>14</v>
      </c>
      <c r="G11" s="175"/>
      <c r="H11" s="175"/>
      <c r="I11" s="175"/>
      <c r="J11" s="175"/>
      <c r="K11" s="176"/>
      <c r="L11" s="184" t="s">
        <v>15</v>
      </c>
      <c r="M11" s="186" t="s">
        <v>16</v>
      </c>
      <c r="N11" s="186" t="s">
        <v>17</v>
      </c>
      <c r="O11" s="182" t="s">
        <v>58</v>
      </c>
      <c r="P11" s="189"/>
      <c r="Q11" s="192"/>
      <c r="R11" s="192"/>
      <c r="S11" s="192"/>
      <c r="T11" s="192"/>
      <c r="U11" s="192"/>
      <c r="V11" s="192"/>
      <c r="W11" s="192"/>
      <c r="X11" s="195"/>
      <c r="Y11" s="15"/>
    </row>
    <row r="12" spans="1:25" ht="16.95" customHeight="1" x14ac:dyDescent="0.25">
      <c r="B12" s="102" t="s">
        <v>60</v>
      </c>
      <c r="C12" s="72"/>
      <c r="D12" s="67"/>
      <c r="E12" s="67"/>
      <c r="F12" s="68"/>
      <c r="G12" s="69"/>
      <c r="H12" s="69"/>
      <c r="I12" s="68"/>
      <c r="J12" s="68"/>
      <c r="K12" s="103"/>
      <c r="L12" s="185"/>
      <c r="M12" s="187"/>
      <c r="N12" s="187"/>
      <c r="O12" s="183"/>
      <c r="P12" s="190"/>
      <c r="Q12" s="193"/>
      <c r="R12" s="193"/>
      <c r="S12" s="193"/>
      <c r="T12" s="193"/>
      <c r="U12" s="193"/>
      <c r="V12" s="193"/>
      <c r="W12" s="193"/>
      <c r="X12" s="196"/>
    </row>
    <row r="13" spans="1:25" x14ac:dyDescent="0.25">
      <c r="B13" s="76" t="s">
        <v>64</v>
      </c>
      <c r="C13" s="73"/>
      <c r="D13" s="149">
        <v>0.25</v>
      </c>
      <c r="E13" s="149">
        <v>0.33333333333333331</v>
      </c>
      <c r="F13" s="157">
        <f>(E13-D13)*24</f>
        <v>1.9999999999999996</v>
      </c>
      <c r="G13" s="66">
        <f>$E$5</f>
        <v>3</v>
      </c>
      <c r="H13" s="66">
        <v>5</v>
      </c>
      <c r="I13" s="65">
        <f>+$J$5</f>
        <v>220</v>
      </c>
      <c r="J13" s="130">
        <f>SUM(F13*G13*I13)</f>
        <v>1319.9999999999995</v>
      </c>
      <c r="K13" s="123">
        <f>SUM(J13/K$6)</f>
        <v>0.83438685208596686</v>
      </c>
      <c r="L13" s="98">
        <f>J13/I13/$E$4*60</f>
        <v>14.999999999999995</v>
      </c>
      <c r="M13" s="28">
        <f>L13*I13/J5</f>
        <v>14.999999999999995</v>
      </c>
      <c r="N13" s="29"/>
      <c r="O13" s="47">
        <f>L13*I13/60</f>
        <v>54.999999999999979</v>
      </c>
      <c r="P13" s="52"/>
      <c r="Q13" s="36"/>
      <c r="R13" s="163" t="s">
        <v>78</v>
      </c>
      <c r="S13" s="37" t="s">
        <v>78</v>
      </c>
      <c r="T13" s="37" t="s">
        <v>78</v>
      </c>
      <c r="U13" s="37" t="s">
        <v>78</v>
      </c>
      <c r="V13" s="37" t="s">
        <v>78</v>
      </c>
      <c r="W13" s="26"/>
      <c r="X13" s="54" t="s">
        <v>26</v>
      </c>
    </row>
    <row r="14" spans="1:25" x14ac:dyDescent="0.25">
      <c r="B14" s="76" t="s">
        <v>27</v>
      </c>
      <c r="C14" s="74"/>
      <c r="D14" s="150">
        <v>0.66666666666666663</v>
      </c>
      <c r="E14" s="150">
        <v>0.70833333333333337</v>
      </c>
      <c r="F14" s="157">
        <f>(E14-D14)*24</f>
        <v>1.0000000000000018</v>
      </c>
      <c r="G14" s="17">
        <f>$E$5</f>
        <v>3</v>
      </c>
      <c r="H14" s="66">
        <v>5</v>
      </c>
      <c r="I14" s="16">
        <f>+$J$5</f>
        <v>220</v>
      </c>
      <c r="J14" s="131">
        <f t="shared" ref="J14:J17" si="0">SUM(F14*G14*I14)</f>
        <v>660.00000000000114</v>
      </c>
      <c r="K14" s="124">
        <f>SUM(J14/K$6)</f>
        <v>0.41719342604298426</v>
      </c>
      <c r="L14" s="98">
        <f>J14/I14/$E$4*60</f>
        <v>7.5000000000000133</v>
      </c>
      <c r="M14" s="28">
        <f>L14*I14/$J$5</f>
        <v>7.5000000000000133</v>
      </c>
      <c r="N14" s="26"/>
      <c r="O14" s="47">
        <f t="shared" ref="O14:O38" si="1">L14*I14/60</f>
        <v>27.50000000000005</v>
      </c>
      <c r="P14" s="53"/>
      <c r="Q14" s="26"/>
      <c r="R14" s="164" t="s">
        <v>26</v>
      </c>
      <c r="S14" s="37" t="s">
        <v>26</v>
      </c>
      <c r="T14" s="37" t="s">
        <v>26</v>
      </c>
      <c r="U14" s="37" t="s">
        <v>26</v>
      </c>
      <c r="V14" s="37" t="s">
        <v>26</v>
      </c>
      <c r="W14" s="37"/>
      <c r="X14" s="54" t="s">
        <v>26</v>
      </c>
    </row>
    <row r="15" spans="1:25" x14ac:dyDescent="0.25">
      <c r="B15" s="76" t="s">
        <v>73</v>
      </c>
      <c r="C15" s="74"/>
      <c r="D15" s="150">
        <v>0.70833333333333337</v>
      </c>
      <c r="E15" s="150">
        <v>0.79166666666666663</v>
      </c>
      <c r="F15" s="157">
        <f>(E15-D15)*24</f>
        <v>1.9999999999999982</v>
      </c>
      <c r="G15" s="17">
        <v>1</v>
      </c>
      <c r="H15" s="66">
        <v>5</v>
      </c>
      <c r="I15" s="16">
        <f>+$J$5</f>
        <v>220</v>
      </c>
      <c r="J15" s="131">
        <f t="shared" si="0"/>
        <v>439.9999999999996</v>
      </c>
      <c r="K15" s="124">
        <f>SUM(J15/K$6)</f>
        <v>0.27812895069532212</v>
      </c>
      <c r="L15" s="99">
        <v>0</v>
      </c>
      <c r="M15" s="30" t="s">
        <v>28</v>
      </c>
      <c r="N15" s="26"/>
      <c r="O15" s="48">
        <f t="shared" si="1"/>
        <v>0</v>
      </c>
      <c r="P15" s="55"/>
      <c r="Q15" s="26"/>
      <c r="R15" s="37"/>
      <c r="S15" s="37"/>
      <c r="T15" s="37"/>
      <c r="U15" s="37"/>
      <c r="V15" s="37"/>
      <c r="W15" s="37"/>
      <c r="X15" s="54"/>
    </row>
    <row r="16" spans="1:25" x14ac:dyDescent="0.25">
      <c r="B16" s="178" t="s">
        <v>29</v>
      </c>
      <c r="C16" s="179"/>
      <c r="D16" s="150">
        <v>0.79166666666666663</v>
      </c>
      <c r="E16" s="150">
        <v>0.89583333333333337</v>
      </c>
      <c r="F16" s="157">
        <f>(E16-D16)*24</f>
        <v>2.5000000000000018</v>
      </c>
      <c r="G16" s="17">
        <f>$E$5</f>
        <v>3</v>
      </c>
      <c r="H16" s="66">
        <v>5</v>
      </c>
      <c r="I16" s="16">
        <f>+$J$5</f>
        <v>220</v>
      </c>
      <c r="J16" s="131">
        <f t="shared" si="0"/>
        <v>1650.0000000000011</v>
      </c>
      <c r="K16" s="124">
        <f>SUM(J16/K$6)</f>
        <v>1.0429835651074597</v>
      </c>
      <c r="L16" s="98">
        <f>J16/I16/$E$4*60</f>
        <v>18.750000000000014</v>
      </c>
      <c r="M16" s="28">
        <f>L16*I16/$J$5</f>
        <v>18.750000000000011</v>
      </c>
      <c r="N16" s="26"/>
      <c r="O16" s="47">
        <f t="shared" si="1"/>
        <v>68.750000000000043</v>
      </c>
      <c r="P16" s="53"/>
      <c r="Q16" s="26"/>
      <c r="R16" s="197" t="s">
        <v>26</v>
      </c>
      <c r="S16" s="197" t="s">
        <v>26</v>
      </c>
      <c r="T16" s="197" t="s">
        <v>26</v>
      </c>
      <c r="U16" s="197"/>
      <c r="V16" s="197" t="s">
        <v>26</v>
      </c>
      <c r="W16" s="197"/>
      <c r="X16" s="197" t="s">
        <v>26</v>
      </c>
    </row>
    <row r="17" spans="2:24" x14ac:dyDescent="0.25">
      <c r="B17" s="180"/>
      <c r="C17" s="181"/>
      <c r="D17" s="150">
        <v>0.89583333333333337</v>
      </c>
      <c r="E17" s="150">
        <v>0.91666666666666663</v>
      </c>
      <c r="F17" s="157">
        <f>(E17-D17)*24</f>
        <v>0.49999999999999822</v>
      </c>
      <c r="G17" s="17">
        <f>$E$5</f>
        <v>3</v>
      </c>
      <c r="H17" s="66">
        <v>5</v>
      </c>
      <c r="I17" s="16">
        <f>+$J$5</f>
        <v>220</v>
      </c>
      <c r="J17" s="131">
        <f t="shared" si="0"/>
        <v>329.99999999999881</v>
      </c>
      <c r="K17" s="124">
        <f>SUM(J17/K$6)</f>
        <v>0.20859671302149102</v>
      </c>
      <c r="L17" s="98">
        <f>J17/I17/$E$4*60</f>
        <v>3.7499999999999867</v>
      </c>
      <c r="M17" s="28">
        <f>L17*I17/$J$5</f>
        <v>3.7499999999999867</v>
      </c>
      <c r="N17" s="26"/>
      <c r="O17" s="47">
        <f t="shared" si="1"/>
        <v>13.74999999999995</v>
      </c>
      <c r="P17" s="53"/>
      <c r="Q17" s="26"/>
      <c r="R17" s="198" t="s">
        <v>26</v>
      </c>
      <c r="S17" s="198" t="s">
        <v>26</v>
      </c>
      <c r="T17" s="198" t="s">
        <v>26</v>
      </c>
      <c r="U17" s="198"/>
      <c r="V17" s="198" t="s">
        <v>26</v>
      </c>
      <c r="W17" s="198"/>
      <c r="X17" s="198" t="s">
        <v>26</v>
      </c>
    </row>
    <row r="18" spans="2:24" x14ac:dyDescent="0.25">
      <c r="B18" s="76"/>
      <c r="C18" s="107"/>
      <c r="D18" s="109"/>
      <c r="E18" s="109"/>
      <c r="F18" s="110"/>
      <c r="G18" s="111"/>
      <c r="H18" s="112"/>
      <c r="I18" s="110"/>
      <c r="J18" s="132"/>
      <c r="K18" s="125"/>
      <c r="L18" s="98"/>
      <c r="M18" s="27"/>
      <c r="N18" s="26"/>
      <c r="O18" s="47"/>
      <c r="P18" s="55"/>
      <c r="Q18" s="26"/>
      <c r="R18" s="37"/>
      <c r="S18" s="37"/>
      <c r="T18" s="37"/>
      <c r="U18" s="37"/>
      <c r="V18" s="37"/>
      <c r="W18" s="37"/>
      <c r="X18" s="54"/>
    </row>
    <row r="19" spans="2:24" x14ac:dyDescent="0.25">
      <c r="B19" s="102" t="s">
        <v>76</v>
      </c>
      <c r="C19" s="72"/>
      <c r="D19" s="67"/>
      <c r="E19" s="67"/>
      <c r="F19" s="68"/>
      <c r="G19" s="69"/>
      <c r="H19" s="69"/>
      <c r="I19" s="68"/>
      <c r="J19" s="133"/>
      <c r="K19" s="126"/>
      <c r="L19" s="98"/>
      <c r="M19" s="27"/>
      <c r="N19" s="26"/>
      <c r="O19" s="47"/>
      <c r="P19" s="53"/>
      <c r="Q19" s="26"/>
      <c r="R19" s="37"/>
      <c r="S19" s="37"/>
      <c r="T19" s="37"/>
      <c r="U19" s="37"/>
      <c r="V19" s="37"/>
      <c r="W19" s="37"/>
      <c r="X19" s="54"/>
    </row>
    <row r="20" spans="2:24" x14ac:dyDescent="0.25">
      <c r="B20" s="76" t="s">
        <v>62</v>
      </c>
      <c r="C20" s="75"/>
      <c r="D20" s="150">
        <v>0.52083333333333337</v>
      </c>
      <c r="E20" s="150">
        <v>0.66666666666666663</v>
      </c>
      <c r="F20" s="157">
        <f>(E20-D20)*24</f>
        <v>3.4999999999999982</v>
      </c>
      <c r="G20" s="17">
        <f>$E$5</f>
        <v>3</v>
      </c>
      <c r="H20" s="17">
        <v>1</v>
      </c>
      <c r="I20" s="16">
        <f>+$J$6</f>
        <v>44</v>
      </c>
      <c r="J20" s="131">
        <f>SUM(F20*G20*I20)</f>
        <v>461.99999999999977</v>
      </c>
      <c r="K20" s="124">
        <f>SUM(J20/K$6)</f>
        <v>0.29203539823008834</v>
      </c>
      <c r="L20" s="100">
        <f>J20/I20/$E$4*60</f>
        <v>26.249999999999986</v>
      </c>
      <c r="M20" s="28">
        <f>L20*I20/$J$5</f>
        <v>5.2499999999999973</v>
      </c>
      <c r="N20" s="26"/>
      <c r="O20" s="47">
        <f t="shared" si="1"/>
        <v>19.249999999999989</v>
      </c>
      <c r="P20" s="53"/>
      <c r="Q20" s="26"/>
      <c r="R20" s="37" t="s">
        <v>26</v>
      </c>
      <c r="S20" s="37" t="s">
        <v>26</v>
      </c>
      <c r="T20" s="37" t="s">
        <v>26</v>
      </c>
      <c r="U20" s="37" t="s">
        <v>26</v>
      </c>
      <c r="V20" s="37" t="s">
        <v>26</v>
      </c>
      <c r="W20" s="37"/>
      <c r="X20" s="54" t="s">
        <v>26</v>
      </c>
    </row>
    <row r="21" spans="2:24" x14ac:dyDescent="0.25">
      <c r="B21" s="78"/>
      <c r="C21" s="113"/>
      <c r="D21" s="109"/>
      <c r="E21" s="109"/>
      <c r="F21" s="110"/>
      <c r="G21" s="111"/>
      <c r="H21" s="112"/>
      <c r="I21" s="110"/>
      <c r="J21" s="132"/>
      <c r="K21" s="125"/>
      <c r="L21" s="98"/>
      <c r="M21" s="27"/>
      <c r="N21" s="26"/>
      <c r="O21" s="47"/>
      <c r="P21" s="53"/>
      <c r="Q21" s="26"/>
      <c r="R21" s="37"/>
      <c r="S21" s="37"/>
      <c r="T21" s="37"/>
      <c r="U21" s="37"/>
      <c r="V21" s="37"/>
      <c r="W21" s="37"/>
      <c r="X21" s="54"/>
    </row>
    <row r="22" spans="2:24" x14ac:dyDescent="0.25">
      <c r="B22" s="102" t="s">
        <v>31</v>
      </c>
      <c r="C22" s="72"/>
      <c r="D22" s="67"/>
      <c r="E22" s="67"/>
      <c r="F22" s="68"/>
      <c r="G22" s="69"/>
      <c r="H22" s="69"/>
      <c r="I22" s="68"/>
      <c r="J22" s="133"/>
      <c r="K22" s="126"/>
      <c r="L22" s="98"/>
      <c r="M22" s="27"/>
      <c r="N22" s="26"/>
      <c r="O22" s="47"/>
      <c r="P22" s="53"/>
      <c r="Q22" s="26"/>
      <c r="R22" s="37"/>
      <c r="S22" s="37"/>
      <c r="T22" s="37"/>
      <c r="U22" s="37"/>
      <c r="V22" s="37"/>
      <c r="W22" s="37"/>
      <c r="X22" s="54"/>
    </row>
    <row r="23" spans="2:24" x14ac:dyDescent="0.25">
      <c r="B23" s="76" t="s">
        <v>65</v>
      </c>
      <c r="C23" s="74"/>
      <c r="D23" s="150">
        <v>0.25</v>
      </c>
      <c r="E23" s="150">
        <v>0.33333333333333331</v>
      </c>
      <c r="F23" s="157">
        <f>(E23-D23)*24</f>
        <v>1.9999999999999996</v>
      </c>
      <c r="G23" s="17">
        <f>$E$5</f>
        <v>3</v>
      </c>
      <c r="H23" s="17">
        <v>2</v>
      </c>
      <c r="I23" s="16">
        <f>+$I$5</f>
        <v>145</v>
      </c>
      <c r="J23" s="131">
        <f>SUM(F23*G23*I23)</f>
        <v>869.99999999999977</v>
      </c>
      <c r="K23" s="124">
        <f>SUM(J23/K$6)</f>
        <v>0.54993678887484188</v>
      </c>
      <c r="L23" s="98">
        <f>J23/I23/$E$4*60</f>
        <v>14.999999999999995</v>
      </c>
      <c r="M23" s="27"/>
      <c r="N23" s="32">
        <f>L23*I23/$I$5</f>
        <v>14.999999999999993</v>
      </c>
      <c r="O23" s="47">
        <f t="shared" si="1"/>
        <v>36.249999999999986</v>
      </c>
      <c r="P23" s="53"/>
      <c r="Q23" s="26"/>
      <c r="R23" s="37"/>
      <c r="S23" s="37"/>
      <c r="T23" s="37"/>
      <c r="U23" s="37"/>
      <c r="V23" s="37"/>
      <c r="W23" s="37"/>
      <c r="X23" s="54"/>
    </row>
    <row r="24" spans="2:24" x14ac:dyDescent="0.25">
      <c r="B24" s="76" t="s">
        <v>66</v>
      </c>
      <c r="C24" s="74"/>
      <c r="D24" s="150">
        <v>0.33333333333333331</v>
      </c>
      <c r="E24" s="150">
        <v>0.58333333333333337</v>
      </c>
      <c r="F24" s="157">
        <f>(E24-D24)*24</f>
        <v>6.0000000000000018</v>
      </c>
      <c r="G24" s="17">
        <f>$E$5</f>
        <v>3</v>
      </c>
      <c r="H24" s="17">
        <v>2</v>
      </c>
      <c r="I24" s="16">
        <f>+$I$5</f>
        <v>145</v>
      </c>
      <c r="J24" s="131">
        <f>SUM(F24*G24*I24)</f>
        <v>2610.0000000000009</v>
      </c>
      <c r="K24" s="124">
        <f>SUM(J24/K$6)</f>
        <v>1.6498103666245265</v>
      </c>
      <c r="L24" s="98">
        <f>J24/I24/$E$4*60</f>
        <v>45.000000000000021</v>
      </c>
      <c r="M24" s="27"/>
      <c r="N24" s="32">
        <f>L24*I24/$I$5</f>
        <v>45.000000000000021</v>
      </c>
      <c r="O24" s="47">
        <f t="shared" si="1"/>
        <v>108.75000000000004</v>
      </c>
      <c r="P24" s="53"/>
      <c r="Q24" s="26"/>
      <c r="R24" s="37" t="s">
        <v>26</v>
      </c>
      <c r="S24" s="37" t="s">
        <v>26</v>
      </c>
      <c r="T24" s="37" t="s">
        <v>26</v>
      </c>
      <c r="U24" s="37" t="s">
        <v>26</v>
      </c>
      <c r="V24" s="37" t="s">
        <v>26</v>
      </c>
      <c r="W24" s="37"/>
      <c r="X24" s="54" t="s">
        <v>26</v>
      </c>
    </row>
    <row r="25" spans="2:24" x14ac:dyDescent="0.25">
      <c r="B25" s="76" t="s">
        <v>74</v>
      </c>
      <c r="C25" s="74"/>
      <c r="D25" s="150">
        <v>0.58333333333333337</v>
      </c>
      <c r="E25" s="150">
        <v>0.75</v>
      </c>
      <c r="F25" s="157">
        <f>(E25-D25)*24</f>
        <v>3.9999999999999991</v>
      </c>
      <c r="G25" s="17">
        <v>1</v>
      </c>
      <c r="H25" s="17">
        <v>2</v>
      </c>
      <c r="I25" s="16">
        <f>+$I$5</f>
        <v>145</v>
      </c>
      <c r="J25" s="134">
        <f>SUM(F25*G25*I25)</f>
        <v>579.99999999999989</v>
      </c>
      <c r="K25" s="124">
        <f>SUM(J25/K$6)</f>
        <v>0.36662452591656125</v>
      </c>
      <c r="L25" s="99">
        <v>0</v>
      </c>
      <c r="M25" s="30" t="s">
        <v>32</v>
      </c>
      <c r="N25" s="26"/>
      <c r="O25" s="48">
        <f t="shared" si="1"/>
        <v>0</v>
      </c>
      <c r="P25" s="55"/>
      <c r="Q25" s="26"/>
      <c r="R25" s="37"/>
      <c r="S25" s="37"/>
      <c r="T25" s="37"/>
      <c r="U25" s="37"/>
      <c r="V25" s="37"/>
      <c r="W25" s="37"/>
      <c r="X25" s="54"/>
    </row>
    <row r="26" spans="2:24" x14ac:dyDescent="0.25">
      <c r="B26" s="76" t="s">
        <v>66</v>
      </c>
      <c r="C26" s="74"/>
      <c r="D26" s="150">
        <v>0.75</v>
      </c>
      <c r="E26" s="150">
        <v>0.89583333333333337</v>
      </c>
      <c r="F26" s="157">
        <f>(E26-D26)*24</f>
        <v>3.5000000000000009</v>
      </c>
      <c r="G26" s="17">
        <f>$E$5</f>
        <v>3</v>
      </c>
      <c r="H26" s="17">
        <v>2</v>
      </c>
      <c r="I26" s="16">
        <f>+$I$5</f>
        <v>145</v>
      </c>
      <c r="J26" s="131">
        <f>SUM(F26*G26*I26)</f>
        <v>1522.5000000000005</v>
      </c>
      <c r="K26" s="124">
        <f>SUM(J26/K$6)</f>
        <v>0.96238938053097378</v>
      </c>
      <c r="L26" s="98">
        <f>J26/I26/$E$4*60</f>
        <v>26.250000000000011</v>
      </c>
      <c r="M26" s="27"/>
      <c r="N26" s="32">
        <f>L26*I26/$I$5</f>
        <v>26.250000000000011</v>
      </c>
      <c r="O26" s="47">
        <f t="shared" si="1"/>
        <v>63.437500000000021</v>
      </c>
      <c r="P26" s="53"/>
      <c r="Q26" s="26"/>
      <c r="R26" s="37" t="s">
        <v>26</v>
      </c>
      <c r="S26" s="37" t="s">
        <v>26</v>
      </c>
      <c r="T26" s="37" t="s">
        <v>26</v>
      </c>
      <c r="U26" s="37" t="s">
        <v>26</v>
      </c>
      <c r="V26" s="37" t="s">
        <v>26</v>
      </c>
      <c r="W26" s="37"/>
      <c r="X26" s="54" t="s">
        <v>26</v>
      </c>
    </row>
    <row r="27" spans="2:24" x14ac:dyDescent="0.25">
      <c r="B27" s="76" t="s">
        <v>67</v>
      </c>
      <c r="C27" s="74"/>
      <c r="D27" s="150">
        <v>0.89583333333333337</v>
      </c>
      <c r="E27" s="150">
        <v>0.91666666666666663</v>
      </c>
      <c r="F27" s="157">
        <f>(E27-D27)*24</f>
        <v>0.49999999999999822</v>
      </c>
      <c r="G27" s="17">
        <f>$E$5</f>
        <v>3</v>
      </c>
      <c r="H27" s="17">
        <v>2</v>
      </c>
      <c r="I27" s="16">
        <f>+$I$5</f>
        <v>145</v>
      </c>
      <c r="J27" s="131">
        <f>SUM(F27*G27*I27)</f>
        <v>217.49999999999923</v>
      </c>
      <c r="K27" s="124">
        <f>SUM(J27/K$6)</f>
        <v>0.13748419721871</v>
      </c>
      <c r="L27" s="98">
        <f>J27/I27/$E$4*60</f>
        <v>3.7499999999999867</v>
      </c>
      <c r="M27" s="27"/>
      <c r="N27" s="32">
        <f>L27*I27/$I$5</f>
        <v>3.7499999999999867</v>
      </c>
      <c r="O27" s="47">
        <f t="shared" si="1"/>
        <v>9.062499999999968</v>
      </c>
      <c r="P27" s="53"/>
      <c r="Q27" s="26"/>
      <c r="R27" s="37" t="s">
        <v>26</v>
      </c>
      <c r="S27" s="37" t="s">
        <v>26</v>
      </c>
      <c r="T27" s="37" t="s">
        <v>26</v>
      </c>
      <c r="U27" s="37"/>
      <c r="V27" s="37" t="s">
        <v>26</v>
      </c>
      <c r="W27" s="37"/>
      <c r="X27" s="54" t="s">
        <v>26</v>
      </c>
    </row>
    <row r="28" spans="2:24" x14ac:dyDescent="0.25">
      <c r="B28" s="77"/>
      <c r="C28" s="114"/>
      <c r="D28" s="109"/>
      <c r="E28" s="109"/>
      <c r="F28" s="110"/>
      <c r="G28" s="111"/>
      <c r="H28" s="112"/>
      <c r="I28" s="110"/>
      <c r="J28" s="132"/>
      <c r="K28" s="125"/>
      <c r="L28" s="98"/>
      <c r="M28" s="27"/>
      <c r="N28" s="26"/>
      <c r="O28" s="47"/>
      <c r="P28" s="53"/>
      <c r="Q28" s="26"/>
      <c r="R28" s="37"/>
      <c r="S28" s="37"/>
      <c r="T28" s="37"/>
      <c r="U28" s="37"/>
      <c r="V28" s="37"/>
      <c r="W28" s="37"/>
      <c r="X28" s="54"/>
    </row>
    <row r="29" spans="2:24" x14ac:dyDescent="0.25">
      <c r="B29" s="102" t="s">
        <v>48</v>
      </c>
      <c r="C29" s="72"/>
      <c r="D29" s="67"/>
      <c r="E29" s="67"/>
      <c r="F29" s="68"/>
      <c r="G29" s="69"/>
      <c r="H29" s="69"/>
      <c r="I29" s="68"/>
      <c r="J29" s="133"/>
      <c r="K29" s="126"/>
      <c r="L29" s="98"/>
      <c r="M29" s="27"/>
      <c r="N29" s="26"/>
      <c r="O29" s="47"/>
      <c r="P29" s="53"/>
      <c r="Q29" s="26"/>
      <c r="R29" s="37"/>
      <c r="S29" s="37"/>
      <c r="T29" s="37"/>
      <c r="U29" s="37"/>
      <c r="V29" s="37"/>
      <c r="W29" s="37"/>
      <c r="X29" s="54"/>
    </row>
    <row r="30" spans="2:24" ht="14.4" thickBot="1" x14ac:dyDescent="0.3">
      <c r="B30" s="76" t="s">
        <v>63</v>
      </c>
      <c r="C30" s="107"/>
      <c r="D30" s="109"/>
      <c r="E30" s="108"/>
      <c r="F30" s="157">
        <v>0.9</v>
      </c>
      <c r="G30" s="17">
        <f>$E$5</f>
        <v>3</v>
      </c>
      <c r="H30" s="17"/>
      <c r="I30" s="16">
        <f>+$H$5</f>
        <v>365</v>
      </c>
      <c r="J30" s="131">
        <f>SUM(F30*G30*I30)</f>
        <v>985.50000000000011</v>
      </c>
      <c r="K30" s="124">
        <f>SUM(J30/K$6)</f>
        <v>0.62294563843236417</v>
      </c>
      <c r="L30" s="99">
        <v>0</v>
      </c>
      <c r="M30" s="31" t="s">
        <v>30</v>
      </c>
      <c r="N30" s="26"/>
      <c r="O30" s="48">
        <f>L30*I30/60</f>
        <v>0</v>
      </c>
      <c r="P30" s="153"/>
      <c r="Q30" s="154"/>
      <c r="R30" s="155"/>
      <c r="S30" s="155"/>
      <c r="T30" s="155"/>
      <c r="U30" s="155"/>
      <c r="V30" s="155"/>
      <c r="W30" s="155"/>
      <c r="X30" s="156"/>
    </row>
    <row r="31" spans="2:24" x14ac:dyDescent="0.25">
      <c r="B31" s="76"/>
      <c r="C31" s="107"/>
      <c r="D31" s="109"/>
      <c r="E31" s="109"/>
      <c r="F31" s="110"/>
      <c r="G31" s="111"/>
      <c r="H31" s="112"/>
      <c r="I31" s="110"/>
      <c r="J31" s="132"/>
      <c r="K31" s="125"/>
      <c r="L31" s="99"/>
      <c r="M31" s="31"/>
      <c r="N31" s="26"/>
      <c r="O31" s="48"/>
      <c r="P31" s="57"/>
      <c r="Q31" s="5"/>
      <c r="R31" s="14"/>
      <c r="S31" s="14"/>
      <c r="T31" s="14"/>
      <c r="U31" s="14"/>
      <c r="V31" s="14"/>
      <c r="W31" s="14"/>
      <c r="X31" s="14"/>
    </row>
    <row r="32" spans="2:24" x14ac:dyDescent="0.25">
      <c r="B32" s="102" t="s">
        <v>61</v>
      </c>
      <c r="C32" s="72"/>
      <c r="D32" s="67"/>
      <c r="E32" s="67"/>
      <c r="F32" s="68"/>
      <c r="G32" s="69"/>
      <c r="H32" s="69"/>
      <c r="I32" s="68"/>
      <c r="J32" s="133"/>
      <c r="K32" s="126"/>
      <c r="L32" s="98"/>
      <c r="M32" s="27"/>
      <c r="N32" s="26"/>
      <c r="O32" s="47"/>
      <c r="P32" s="56"/>
      <c r="Q32" s="5"/>
      <c r="R32" s="14"/>
      <c r="S32" s="14"/>
      <c r="T32" s="14"/>
      <c r="U32" s="14"/>
      <c r="V32" s="14"/>
      <c r="W32" s="14"/>
    </row>
    <row r="33" spans="1:24" x14ac:dyDescent="0.25">
      <c r="B33" s="117" t="s">
        <v>52</v>
      </c>
      <c r="C33" s="118"/>
      <c r="D33" s="119"/>
      <c r="E33" s="119"/>
      <c r="F33" s="120"/>
      <c r="G33" s="121"/>
      <c r="H33" s="121"/>
      <c r="I33" s="120"/>
      <c r="J33" s="135"/>
      <c r="K33" s="127"/>
      <c r="L33" s="98"/>
      <c r="M33" s="27"/>
      <c r="N33" s="26"/>
      <c r="O33" s="47"/>
      <c r="P33" s="57"/>
      <c r="Q33" s="5"/>
      <c r="R33" s="14"/>
      <c r="S33" s="14"/>
      <c r="T33" s="14"/>
      <c r="U33" s="14"/>
      <c r="V33" s="14"/>
      <c r="W33" s="14"/>
      <c r="X33" s="14"/>
    </row>
    <row r="34" spans="1:24" x14ac:dyDescent="0.25">
      <c r="B34" s="122" t="s">
        <v>53</v>
      </c>
      <c r="C34" s="79">
        <f>IF(B34="Rufbereitschaft",12.5%,IF(B34="Nachtbereitschaft",25%,IF(B34="Nachtwache",100%,0%)))</f>
        <v>0.25</v>
      </c>
      <c r="D34" s="150">
        <v>0.91666666666666663</v>
      </c>
      <c r="E34" s="150">
        <v>0.25</v>
      </c>
      <c r="F34" s="157">
        <f>(1-D34+E34)*24</f>
        <v>8</v>
      </c>
      <c r="G34" s="17">
        <v>1</v>
      </c>
      <c r="H34" s="17">
        <v>7</v>
      </c>
      <c r="I34" s="16">
        <f>+$H$5</f>
        <v>365</v>
      </c>
      <c r="J34" s="131">
        <f>SUM(F34*G34*I34*C34)</f>
        <v>730</v>
      </c>
      <c r="K34" s="124">
        <f>SUM(J34/K$6)</f>
        <v>0.46144121365360302</v>
      </c>
      <c r="L34" s="99">
        <v>0</v>
      </c>
      <c r="M34" s="30" t="s">
        <v>33</v>
      </c>
      <c r="N34" s="26"/>
      <c r="O34" s="48">
        <f t="shared" si="1"/>
        <v>0</v>
      </c>
      <c r="P34" s="56"/>
      <c r="Q34" s="5"/>
      <c r="R34" s="14"/>
      <c r="S34" s="14"/>
      <c r="T34" s="14"/>
      <c r="U34" s="14"/>
      <c r="V34" s="14"/>
      <c r="W34" s="14"/>
      <c r="X34" s="14"/>
    </row>
    <row r="35" spans="1:24" x14ac:dyDescent="0.25">
      <c r="B35" s="115"/>
      <c r="C35" s="116"/>
      <c r="D35" s="109"/>
      <c r="E35" s="109"/>
      <c r="F35" s="110"/>
      <c r="G35" s="111"/>
      <c r="H35" s="112"/>
      <c r="I35" s="110"/>
      <c r="J35" s="132"/>
      <c r="K35" s="125"/>
      <c r="L35" s="98"/>
      <c r="M35" s="27"/>
      <c r="N35" s="26"/>
      <c r="O35" s="47"/>
      <c r="P35" s="56"/>
      <c r="Q35" s="5"/>
      <c r="R35" s="14"/>
      <c r="S35" s="14"/>
      <c r="T35" s="14"/>
      <c r="U35" s="14"/>
      <c r="V35" s="14"/>
      <c r="W35" s="14"/>
      <c r="X35" s="14"/>
    </row>
    <row r="36" spans="1:24" x14ac:dyDescent="0.25">
      <c r="B36" s="117" t="s">
        <v>34</v>
      </c>
      <c r="C36" s="118"/>
      <c r="D36" s="119"/>
      <c r="E36" s="119"/>
      <c r="F36" s="120"/>
      <c r="G36" s="121"/>
      <c r="H36" s="121"/>
      <c r="I36" s="120"/>
      <c r="J36" s="135"/>
      <c r="K36" s="127"/>
      <c r="L36" s="98"/>
      <c r="M36" s="27"/>
      <c r="N36" s="26"/>
      <c r="O36" s="47"/>
      <c r="P36" s="57"/>
      <c r="Q36" s="5"/>
      <c r="R36" s="14"/>
      <c r="S36" s="14"/>
      <c r="T36" s="14"/>
      <c r="U36" s="14"/>
      <c r="V36" s="14"/>
      <c r="W36" s="14"/>
      <c r="X36" s="14"/>
    </row>
    <row r="37" spans="1:24" x14ac:dyDescent="0.25">
      <c r="B37" s="52" t="s">
        <v>50</v>
      </c>
      <c r="C37" s="173">
        <v>0.125</v>
      </c>
      <c r="D37" s="150">
        <v>0.33333333333333331</v>
      </c>
      <c r="E37" s="150">
        <v>0.66666666666666663</v>
      </c>
      <c r="F37" s="157">
        <f>(E37-D37)*24</f>
        <v>8</v>
      </c>
      <c r="G37" s="17">
        <v>1</v>
      </c>
      <c r="H37" s="17">
        <v>4</v>
      </c>
      <c r="I37" s="16">
        <f>+$J$5-$J$6</f>
        <v>176</v>
      </c>
      <c r="J37" s="131">
        <f>SUM(F37*G37*I37*C37)</f>
        <v>176</v>
      </c>
      <c r="K37" s="124">
        <f>SUM(J37/K$6)</f>
        <v>0.11125158027812895</v>
      </c>
      <c r="L37" s="99">
        <v>0</v>
      </c>
      <c r="M37" s="31" t="s">
        <v>30</v>
      </c>
      <c r="N37" s="26"/>
      <c r="O37" s="48">
        <f t="shared" si="1"/>
        <v>0</v>
      </c>
      <c r="P37" s="57"/>
      <c r="Q37" s="5"/>
      <c r="R37" s="14"/>
      <c r="S37" s="14"/>
      <c r="T37" s="14"/>
      <c r="U37" s="14"/>
      <c r="V37" s="14"/>
      <c r="W37" s="14"/>
      <c r="X37" s="14"/>
    </row>
    <row r="38" spans="1:24" ht="15" customHeight="1" thickBot="1" x14ac:dyDescent="0.3">
      <c r="B38" s="104" t="s">
        <v>51</v>
      </c>
      <c r="C38" s="174"/>
      <c r="D38" s="151">
        <v>0.33333333333333331</v>
      </c>
      <c r="E38" s="151">
        <v>0.52083333333333337</v>
      </c>
      <c r="F38" s="158">
        <f>(E38-D38)*24</f>
        <v>4.5000000000000018</v>
      </c>
      <c r="G38" s="88">
        <v>1</v>
      </c>
      <c r="H38" s="88">
        <v>1</v>
      </c>
      <c r="I38" s="82">
        <f>+$J$6</f>
        <v>44</v>
      </c>
      <c r="J38" s="136">
        <f>SUM(F38*G38*I38*C37)</f>
        <v>24.750000000000011</v>
      </c>
      <c r="K38" s="128">
        <f>SUM(J38/K$6)</f>
        <v>1.564475347661189E-2</v>
      </c>
      <c r="L38" s="99">
        <v>0</v>
      </c>
      <c r="M38" s="31" t="s">
        <v>30</v>
      </c>
      <c r="N38" s="26"/>
      <c r="O38" s="48">
        <f t="shared" si="1"/>
        <v>0</v>
      </c>
      <c r="P38" s="13"/>
      <c r="Q38" s="5"/>
      <c r="R38" s="14"/>
      <c r="S38" s="14"/>
      <c r="T38" s="14"/>
      <c r="U38" s="14"/>
      <c r="V38" s="14"/>
      <c r="W38" s="14"/>
      <c r="X38" s="14"/>
    </row>
    <row r="39" spans="1:24" ht="14.4" thickTop="1" x14ac:dyDescent="0.25">
      <c r="B39" s="13"/>
      <c r="C39" s="5"/>
      <c r="D39" s="5"/>
      <c r="E39" s="5"/>
      <c r="F39" s="159"/>
      <c r="G39" s="5"/>
      <c r="H39" s="5"/>
      <c r="I39" s="5"/>
      <c r="J39" s="137"/>
      <c r="K39" s="129"/>
      <c r="L39" s="101" t="s">
        <v>35</v>
      </c>
      <c r="M39" s="33">
        <f>SUM(M12:M38)</f>
        <v>50.25</v>
      </c>
      <c r="N39" s="33">
        <f>SUM(N12:N38)</f>
        <v>90.000000000000014</v>
      </c>
      <c r="O39" s="49"/>
      <c r="P39" s="13"/>
      <c r="Q39" s="5"/>
      <c r="R39" s="14"/>
      <c r="S39" s="14"/>
      <c r="T39" s="14"/>
      <c r="U39" s="14"/>
      <c r="V39" s="14"/>
      <c r="W39" s="14"/>
      <c r="X39" s="14"/>
    </row>
    <row r="40" spans="1:24" x14ac:dyDescent="0.25">
      <c r="B40" s="86" t="s">
        <v>56</v>
      </c>
      <c r="C40" s="87"/>
      <c r="D40" s="91"/>
      <c r="E40" s="91"/>
      <c r="F40" s="91"/>
      <c r="G40" s="91"/>
      <c r="H40" s="91"/>
      <c r="I40" s="91"/>
      <c r="J40" s="138">
        <f>SUM(J12:J38)</f>
        <v>12578.250000000002</v>
      </c>
      <c r="K40" s="142">
        <f>SUM(K12:K38)</f>
        <v>7.950853350189635</v>
      </c>
      <c r="L40" s="101" t="s">
        <v>36</v>
      </c>
      <c r="M40" s="33">
        <f>M39/60</f>
        <v>0.83750000000000002</v>
      </c>
      <c r="N40" s="33">
        <f>N39/60</f>
        <v>1.5000000000000002</v>
      </c>
      <c r="O40" s="46"/>
      <c r="P40" s="58"/>
      <c r="Q40" s="5"/>
      <c r="R40" s="14"/>
      <c r="S40" s="14"/>
      <c r="T40" s="14"/>
      <c r="U40" s="14"/>
      <c r="V40" s="14"/>
      <c r="W40" s="14"/>
      <c r="X40" s="14"/>
    </row>
    <row r="41" spans="1:24" ht="14.4" thickBot="1" x14ac:dyDescent="0.3">
      <c r="A41" s="5"/>
      <c r="B41" s="89" t="s">
        <v>55</v>
      </c>
      <c r="C41" s="90"/>
      <c r="D41" s="92"/>
      <c r="E41" s="92"/>
      <c r="F41" s="157">
        <v>5</v>
      </c>
      <c r="G41" s="160">
        <f>$K$40</f>
        <v>7.950853350189635</v>
      </c>
      <c r="H41" s="83"/>
      <c r="I41" s="84">
        <v>52</v>
      </c>
      <c r="J41" s="139">
        <f>F41*G41*I41</f>
        <v>2067.2218710493053</v>
      </c>
      <c r="K41" s="128">
        <f>SUM(J41/K$6)</f>
        <v>1.3067142042031006</v>
      </c>
      <c r="L41" s="81" t="s">
        <v>37</v>
      </c>
      <c r="M41" s="34">
        <f>M40*J5</f>
        <v>184.25</v>
      </c>
      <c r="N41" s="35">
        <f>N40*I5</f>
        <v>217.50000000000003</v>
      </c>
      <c r="O41" s="50"/>
      <c r="P41" s="59"/>
      <c r="Q41" s="5"/>
      <c r="R41" s="5"/>
      <c r="S41" s="5"/>
      <c r="T41" s="5"/>
      <c r="U41" s="5"/>
      <c r="V41" s="5"/>
      <c r="W41" s="5"/>
      <c r="X41" s="14"/>
    </row>
    <row r="42" spans="1:24" ht="14.4" thickTop="1" x14ac:dyDescent="0.25">
      <c r="A42" s="5"/>
      <c r="B42" s="93" t="s">
        <v>68</v>
      </c>
      <c r="C42" s="94"/>
      <c r="D42" s="95"/>
      <c r="E42" s="95"/>
      <c r="F42" s="95"/>
      <c r="G42" s="95"/>
      <c r="H42" s="95"/>
      <c r="I42" s="95"/>
      <c r="J42" s="140">
        <f>SUM(J40:J41)</f>
        <v>14645.471871049307</v>
      </c>
      <c r="K42" s="141">
        <f>K40+K41</f>
        <v>9.257567554392736</v>
      </c>
      <c r="L42" s="80"/>
      <c r="M42" s="38"/>
      <c r="N42" s="39"/>
      <c r="O42" s="50"/>
      <c r="P42" s="59"/>
      <c r="Q42" s="5"/>
      <c r="R42" s="5"/>
      <c r="S42" s="5"/>
      <c r="T42" s="5"/>
      <c r="U42" s="5"/>
      <c r="V42" s="5"/>
      <c r="W42" s="5"/>
      <c r="X42" s="14"/>
    </row>
    <row r="43" spans="1:24" ht="14.4" thickBot="1" x14ac:dyDescent="0.3">
      <c r="A43" s="5"/>
      <c r="B43" s="13"/>
      <c r="C43" s="5"/>
      <c r="D43" s="5"/>
      <c r="E43" s="5"/>
      <c r="F43" s="5"/>
      <c r="G43" s="5"/>
      <c r="H43" s="5"/>
      <c r="I43" s="5"/>
      <c r="J43" s="5"/>
      <c r="K43" s="6"/>
      <c r="L43" s="40"/>
      <c r="M43" s="40"/>
      <c r="N43" s="41" t="s">
        <v>38</v>
      </c>
      <c r="O43" s="51">
        <f>SUM(O13:O38)</f>
        <v>401.75</v>
      </c>
      <c r="P43" s="24"/>
      <c r="Q43" s="5"/>
      <c r="R43" s="5"/>
      <c r="S43" s="5"/>
      <c r="T43" s="5"/>
      <c r="U43" s="5"/>
      <c r="V43" s="5"/>
      <c r="W43" s="5"/>
      <c r="X43" s="14"/>
    </row>
    <row r="44" spans="1:24" ht="18" thickBot="1" x14ac:dyDescent="0.35">
      <c r="A44" s="5"/>
      <c r="B44" s="143" t="s">
        <v>69</v>
      </c>
      <c r="C44" s="144"/>
      <c r="D44" s="144"/>
      <c r="E44" s="144"/>
      <c r="F44" s="144"/>
      <c r="G44" s="144"/>
      <c r="H44" s="144"/>
      <c r="I44" s="144"/>
      <c r="J44" s="145"/>
      <c r="K44" s="96">
        <f>E$4/(K40+K41)</f>
        <v>2.5924736556323533</v>
      </c>
      <c r="L44" s="5"/>
      <c r="M44" s="5"/>
      <c r="N44" s="5"/>
      <c r="O44" s="14"/>
      <c r="P44" s="14"/>
      <c r="Q44" s="5"/>
      <c r="R44" s="5"/>
      <c r="S44" s="5"/>
      <c r="T44" s="5"/>
      <c r="U44" s="5"/>
      <c r="V44" s="5"/>
      <c r="W44" s="5"/>
      <c r="X44" s="14"/>
    </row>
    <row r="45" spans="1:24" x14ac:dyDescent="0.25">
      <c r="X45" s="14"/>
    </row>
    <row r="46" spans="1:24" x14ac:dyDescent="0.25">
      <c r="B46" s="19" t="s">
        <v>57</v>
      </c>
      <c r="C46" s="19"/>
      <c r="D46" s="19"/>
      <c r="M46" s="18"/>
      <c r="X46" s="14"/>
    </row>
    <row r="47" spans="1:24" x14ac:dyDescent="0.25">
      <c r="B47" s="20" t="s">
        <v>45</v>
      </c>
      <c r="C47" s="20"/>
      <c r="D47" s="20"/>
      <c r="M47" s="18"/>
    </row>
    <row r="49" spans="2:11" x14ac:dyDescent="0.25">
      <c r="B49" s="60" t="s">
        <v>47</v>
      </c>
      <c r="C49" s="60"/>
    </row>
    <row r="50" spans="2:11" x14ac:dyDescent="0.25">
      <c r="B50" s="60" t="s">
        <v>39</v>
      </c>
      <c r="C50" s="60"/>
    </row>
    <row r="51" spans="2:11" x14ac:dyDescent="0.25">
      <c r="B51" s="60" t="s">
        <v>40</v>
      </c>
      <c r="C51" s="60"/>
    </row>
    <row r="52" spans="2:11" x14ac:dyDescent="0.25">
      <c r="B52" s="60" t="s">
        <v>41</v>
      </c>
      <c r="C52" s="60"/>
    </row>
    <row r="53" spans="2:11" x14ac:dyDescent="0.25">
      <c r="B53" s="60" t="s">
        <v>42</v>
      </c>
      <c r="C53" s="60"/>
    </row>
    <row r="54" spans="2:11" x14ac:dyDescent="0.25">
      <c r="B54" s="60" t="s">
        <v>43</v>
      </c>
      <c r="C54" s="60"/>
    </row>
    <row r="56" spans="2:11" x14ac:dyDescent="0.25">
      <c r="B56" s="61" t="s">
        <v>46</v>
      </c>
      <c r="C56" s="61"/>
    </row>
    <row r="57" spans="2:11" x14ac:dyDescent="0.25">
      <c r="B57" s="25" t="s">
        <v>44</v>
      </c>
      <c r="C57" s="25"/>
    </row>
    <row r="60" spans="2:11" x14ac:dyDescent="0.25">
      <c r="K60" s="152" t="s">
        <v>79</v>
      </c>
    </row>
  </sheetData>
  <mergeCells count="30">
    <mergeCell ref="W16:W17"/>
    <mergeCell ref="X16:X17"/>
    <mergeCell ref="R16:R17"/>
    <mergeCell ref="S16:S17"/>
    <mergeCell ref="T16:T17"/>
    <mergeCell ref="U16:U17"/>
    <mergeCell ref="V16:V17"/>
    <mergeCell ref="W10:W12"/>
    <mergeCell ref="X10:X12"/>
    <mergeCell ref="R10:R12"/>
    <mergeCell ref="S10:S12"/>
    <mergeCell ref="T10:T12"/>
    <mergeCell ref="U10:U12"/>
    <mergeCell ref="V10:V12"/>
    <mergeCell ref="K4:K5"/>
    <mergeCell ref="P8:X9"/>
    <mergeCell ref="C37:C38"/>
    <mergeCell ref="G10:G11"/>
    <mergeCell ref="H10:H11"/>
    <mergeCell ref="I10:I11"/>
    <mergeCell ref="J10:J11"/>
    <mergeCell ref="K10:K11"/>
    <mergeCell ref="D10:E10"/>
    <mergeCell ref="B16:C17"/>
    <mergeCell ref="O11:O12"/>
    <mergeCell ref="L11:L12"/>
    <mergeCell ref="M11:M12"/>
    <mergeCell ref="N11:N12"/>
    <mergeCell ref="P10:P12"/>
    <mergeCell ref="Q10:Q12"/>
  </mergeCells>
  <phoneticPr fontId="16" type="noConversion"/>
  <dataValidations count="1">
    <dataValidation type="list" allowBlank="1" showInputMessage="1" showErrorMessage="1" sqref="B34">
      <formula1>"Rufbereitschaft,Nachtbereitschaft,Nachtwache"</formula1>
    </dataValidation>
  </dataValidations>
  <pageMargins left="0.7" right="0.7" top="0.78740157499999996" bottom="0.78740157499999996" header="0.3" footer="0.3"/>
  <pageSetup paperSize="9" scale="48" orientation="landscape" r:id="rId1"/>
  <rowBreaks count="1" manualBreakCount="1">
    <brk id="44" max="16383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88FC5595891C5459682E1C6E04E7595" ma:contentTypeVersion="8" ma:contentTypeDescription="Ein neues Dokument erstellen." ma:contentTypeScope="" ma:versionID="acb0c4f0f8145fffe868a09719f7039d">
  <xsd:schema xmlns:xsd="http://www.w3.org/2001/XMLSchema" xmlns:xs="http://www.w3.org/2001/XMLSchema" xmlns:p="http://schemas.microsoft.com/office/2006/metadata/properties" xmlns:ns3="7b303672-27f7-4e80-8605-eee79a06841e" targetNamespace="http://schemas.microsoft.com/office/2006/metadata/properties" ma:root="true" ma:fieldsID="9a5a821384c70c88a2b128443df5b9e5" ns3:_="">
    <xsd:import namespace="7b303672-27f7-4e80-8605-eee79a06841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303672-27f7-4e80-8605-eee79a0684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C5BFFF2-00A5-4AD2-B0E9-A8E8C632FE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303672-27f7-4e80-8605-eee79a0684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5112E0E-0688-4064-B2F3-8A230F47DBF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53ECA0-2159-4F9E-8AA0-3BB5CDA19C91}">
  <ds:schemaRefs>
    <ds:schemaRef ds:uri="http://schemas.microsoft.com/office/2006/documentManagement/types"/>
    <ds:schemaRef ds:uri="7b303672-27f7-4e80-8605-eee79a06841e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Kalkulationsmuster Basismodul</vt:lpstr>
      <vt:lpstr>'Kalkulationsmuster Basismodul'!Druckbereich</vt:lpstr>
    </vt:vector>
  </TitlesOfParts>
  <Company>Fabian Reineke; Diakonisches Werk Baden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Reineke</dc:creator>
  <cp:lastModifiedBy>Benz Bettina</cp:lastModifiedBy>
  <dcterms:created xsi:type="dcterms:W3CDTF">2020-09-11T12:13:10Z</dcterms:created>
  <dcterms:modified xsi:type="dcterms:W3CDTF">2021-04-13T06:45:02Z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0x010100888FC5595891C5459682E1C6E04E7595</vt:lpwstr>
  </property>
</Properties>
</file>